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Valuation statement" sheetId="1" r:id="rId1"/>
    <sheet name="Valuation recap" sheetId="2" r:id="rId2"/>
    <sheet name="Petty cash fund" sheetId="3" r:id="rId3"/>
    <sheet name="Work process" sheetId="4" r:id="rId4"/>
  </sheets>
  <calcPr calcId="125725"/>
</workbook>
</file>

<file path=xl/calcChain.xml><?xml version="1.0" encoding="utf-8"?>
<calcChain xmlns="http://schemas.openxmlformats.org/spreadsheetml/2006/main">
  <c r="F12" i="3"/>
  <c r="F8" i="1"/>
  <c r="C8"/>
  <c r="F32" i="2" l="1"/>
  <c r="E26" l="1"/>
  <c r="F38" s="1"/>
  <c r="F7"/>
  <c r="A3" i="3"/>
  <c r="A3" i="2"/>
  <c r="B26"/>
  <c r="C17" i="1"/>
  <c r="C16"/>
  <c r="C15"/>
  <c r="C14"/>
  <c r="C13"/>
  <c r="C12"/>
  <c r="C11"/>
  <c r="C10"/>
  <c r="C9"/>
  <c r="H40" i="2" l="1"/>
  <c r="F40"/>
  <c r="H9" s="1"/>
  <c r="F10" i="1"/>
  <c r="F16" i="3"/>
  <c r="F17" i="1"/>
  <c r="F16"/>
  <c r="F15"/>
  <c r="F14"/>
  <c r="F13"/>
  <c r="F12"/>
  <c r="F11"/>
  <c r="F9"/>
  <c r="F20" l="1"/>
  <c r="H25" i="2"/>
  <c r="H17"/>
  <c r="H21"/>
  <c r="H12"/>
  <c r="H19"/>
  <c r="H22"/>
  <c r="H14"/>
  <c r="H15"/>
  <c r="C24"/>
  <c r="D24" s="1"/>
  <c r="F24" s="1"/>
  <c r="C22"/>
  <c r="D22" s="1"/>
  <c r="F22" s="1"/>
  <c r="C17"/>
  <c r="D17" s="1"/>
  <c r="F17" s="1"/>
  <c r="C11"/>
  <c r="D11" s="1"/>
  <c r="F11" s="1"/>
  <c r="C23"/>
  <c r="D23" s="1"/>
  <c r="F23" s="1"/>
  <c r="C18"/>
  <c r="D18" s="1"/>
  <c r="F18" s="1"/>
  <c r="C13"/>
  <c r="D13" s="1"/>
  <c r="F13" s="1"/>
  <c r="C25"/>
  <c r="D25" s="1"/>
  <c r="F25" s="1"/>
  <c r="C19"/>
  <c r="D19" s="1"/>
  <c r="F19" s="1"/>
  <c r="C14"/>
  <c r="D14" s="1"/>
  <c r="F14" s="1"/>
  <c r="C9"/>
  <c r="D9" s="1"/>
  <c r="F9" s="1"/>
  <c r="C21"/>
  <c r="D21" s="1"/>
  <c r="F21" s="1"/>
  <c r="C15"/>
  <c r="D15" s="1"/>
  <c r="F15" s="1"/>
  <c r="C10"/>
  <c r="D10" s="1"/>
  <c r="F10" s="1"/>
  <c r="C20"/>
  <c r="D20" s="1"/>
  <c r="F20" s="1"/>
  <c r="C16"/>
  <c r="D16" s="1"/>
  <c r="F16" s="1"/>
  <c r="C12"/>
  <c r="D12" s="1"/>
  <c r="F12" s="1"/>
  <c r="H16"/>
  <c r="H11"/>
  <c r="H20"/>
  <c r="H24"/>
  <c r="H23"/>
  <c r="H18"/>
  <c r="H13"/>
  <c r="H10"/>
  <c r="F28"/>
  <c r="F28" i="1"/>
  <c r="F24"/>
  <c r="C26" i="2" l="1"/>
  <c r="F30" i="1"/>
  <c r="D26" i="2" l="1"/>
  <c r="F26"/>
  <c r="F30" s="1"/>
  <c r="G17" l="1"/>
  <c r="G19"/>
  <c r="G20"/>
  <c r="G15"/>
  <c r="G21"/>
  <c r="G14"/>
  <c r="G12"/>
  <c r="G24"/>
  <c r="G16"/>
  <c r="G25"/>
  <c r="G10"/>
  <c r="G23"/>
  <c r="G13"/>
  <c r="G18"/>
  <c r="G11"/>
  <c r="G22"/>
  <c r="H26" l="1"/>
  <c r="H41" s="1"/>
  <c r="F41" l="1"/>
  <c r="G9"/>
  <c r="G26" s="1"/>
  <c r="F25" i="1"/>
  <c r="F26" s="1"/>
</calcChain>
</file>

<file path=xl/sharedStrings.xml><?xml version="1.0" encoding="utf-8"?>
<sst xmlns="http://schemas.openxmlformats.org/spreadsheetml/2006/main" count="94" uniqueCount="86">
  <si>
    <t>ONTHEMARK INVESTING CLUB LLC</t>
  </si>
  <si>
    <t>Valuation Statement</t>
  </si>
  <si>
    <t>No. of</t>
  </si>
  <si>
    <t>Cost per</t>
  </si>
  <si>
    <t>Total</t>
  </si>
  <si>
    <t>$ per Share</t>
  </si>
  <si>
    <t>Company</t>
  </si>
  <si>
    <t>Shares</t>
  </si>
  <si>
    <t>Share</t>
  </si>
  <si>
    <t>Cost</t>
  </si>
  <si>
    <t>This Date</t>
  </si>
  <si>
    <t>Value</t>
  </si>
  <si>
    <t>Google Inc (GOOG)</t>
  </si>
  <si>
    <t xml:space="preserve">Cash on hand </t>
  </si>
  <si>
    <t>Valuation Statement Recap</t>
  </si>
  <si>
    <t>(Decrease)</t>
  </si>
  <si>
    <t>Deposited</t>
  </si>
  <si>
    <t>Member's</t>
  </si>
  <si>
    <t>% of</t>
  </si>
  <si>
    <t>Beginning</t>
  </si>
  <si>
    <t>of Acct.</t>
  </si>
  <si>
    <t>Increase</t>
  </si>
  <si>
    <t>Balance</t>
  </si>
  <si>
    <t>Ending</t>
  </si>
  <si>
    <t>Member</t>
  </si>
  <si>
    <t>Units</t>
  </si>
  <si>
    <t>in Value</t>
  </si>
  <si>
    <t>Less Outstanding Deposit</t>
  </si>
  <si>
    <t>Petty Cash Fund</t>
  </si>
  <si>
    <t>Total Funds Added to Account</t>
  </si>
  <si>
    <t>in</t>
  </si>
  <si>
    <t>Delta Airlines (DAL)</t>
  </si>
  <si>
    <t>Ishares TRMSCI USA (QUAL)</t>
  </si>
  <si>
    <t>Lear Corp (LEA)</t>
  </si>
  <si>
    <t>Escalade Inc (ESCA)</t>
  </si>
  <si>
    <t>CVS Caremark (CVS)</t>
  </si>
  <si>
    <t>Ishares Commercial Debt (CSJ)</t>
  </si>
  <si>
    <t>Account gain</t>
  </si>
  <si>
    <t>Mark Bates</t>
  </si>
  <si>
    <t>Linda Bates</t>
  </si>
  <si>
    <t>Mike Bates</t>
  </si>
  <si>
    <t>Sue Bates</t>
  </si>
  <si>
    <t>Kevin Boggs</t>
  </si>
  <si>
    <t>Tom Fitzpatrick</t>
  </si>
  <si>
    <t>Tony Kern</t>
  </si>
  <si>
    <t>Joe Kipp</t>
  </si>
  <si>
    <t>Roger Kobel</t>
  </si>
  <si>
    <t>Bill Lupone</t>
  </si>
  <si>
    <t>Mike McCarl</t>
  </si>
  <si>
    <t>Dan Miley</t>
  </si>
  <si>
    <t>Steve Newsome</t>
  </si>
  <si>
    <t>Fred Spyhalski</t>
  </si>
  <si>
    <t>Member Totals</t>
  </si>
  <si>
    <t>Phil Walling</t>
  </si>
  <si>
    <t>Basis</t>
  </si>
  <si>
    <t>Total no. of valuation units</t>
  </si>
  <si>
    <t>Value of each unit</t>
  </si>
  <si>
    <t>Total equities</t>
  </si>
  <si>
    <t>Total Scottrade club value this date</t>
  </si>
  <si>
    <t>Total club value this date</t>
  </si>
  <si>
    <t>Petty cash total</t>
  </si>
  <si>
    <t>Dispersements from Account</t>
  </si>
  <si>
    <t>Funds Added to Account</t>
  </si>
  <si>
    <t>Beginning unit value</t>
  </si>
  <si>
    <t>Ending unit value</t>
  </si>
  <si>
    <t>Get Scottrade statement for month end</t>
  </si>
  <si>
    <t>Update Petty cash worksheet</t>
  </si>
  <si>
    <t>Update valuation recap work sheet with any funds added to members accounts</t>
  </si>
  <si>
    <t>Update Valuation statement worksheet with month end stock values</t>
  </si>
  <si>
    <t>Update Valuation statement worksheet with month end stock holdings (name and number of shares)</t>
  </si>
  <si>
    <t>Update Valuation statement worksheet with month end cash on hand</t>
  </si>
  <si>
    <t>Finacial report work process</t>
  </si>
  <si>
    <t>Update Valuation statement worksheet with month end date</t>
  </si>
  <si>
    <t>Update valuation recap worksheet Scottrade totals for this month end and preceding month end</t>
  </si>
  <si>
    <t xml:space="preserve">Current Month Total Member Capital and Petty Cash </t>
  </si>
  <si>
    <t>Previous Month Member total capital and petty cash amount</t>
  </si>
  <si>
    <t>plus Petty Cash</t>
  </si>
  <si>
    <t>Ed Gawarecki</t>
  </si>
  <si>
    <t>Lakhsmi Sreenivasan</t>
  </si>
  <si>
    <t>Enstar Group (ESGR)</t>
  </si>
  <si>
    <t>Scottrade Account Balance 03/31/2015</t>
  </si>
  <si>
    <t>3/31/20105</t>
  </si>
  <si>
    <t>Scottrade Account Balance 04/30/2015</t>
  </si>
  <si>
    <t>Beginning Balance 03/31/2015</t>
  </si>
  <si>
    <t>Total Ending Balance 04/30/2015</t>
  </si>
  <si>
    <t>April</t>
  </si>
</sst>
</file>

<file path=xl/styles.xml><?xml version="1.0" encoding="utf-8"?>
<styleSheet xmlns="http://schemas.openxmlformats.org/spreadsheetml/2006/main">
  <numFmts count="11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.00_);_(* \(#,##0.00\);_(* \-??_);_(@_)"/>
    <numFmt numFmtId="166" formatCode="mmmm\ d&quot;, &quot;yyyy;@"/>
    <numFmt numFmtId="167" formatCode="0.0%"/>
    <numFmt numFmtId="168" formatCode="#,##0.000_);\(#,##0.000\)"/>
    <numFmt numFmtId="169" formatCode="0.0000"/>
    <numFmt numFmtId="170" formatCode="&quot;$&quot;#,##0.00"/>
    <numFmt numFmtId="171" formatCode="&quot;$&quot;#,##0.00000000_);\(&quot;$&quot;#,##0.00000000\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39" fontId="5" fillId="0" borderId="0" xfId="1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39" fontId="5" fillId="0" borderId="0" xfId="0" applyNumberFormat="1" applyFont="1" applyAlignment="1">
      <alignment horizontal="center" vertical="center"/>
    </xf>
    <xf numFmtId="39" fontId="5" fillId="0" borderId="0" xfId="0" applyNumberFormat="1" applyFont="1" applyAlignment="1">
      <alignment horizontal="center"/>
    </xf>
    <xf numFmtId="165" fontId="5" fillId="0" borderId="0" xfId="1" applyNumberFormat="1" applyFont="1" applyFill="1" applyBorder="1" applyAlignment="1" applyProtection="1">
      <alignment horizontal="center"/>
    </xf>
    <xf numFmtId="165" fontId="5" fillId="0" borderId="0" xfId="1" applyNumberFormat="1" applyFont="1" applyAlignment="1">
      <alignment horizontal="center"/>
    </xf>
    <xf numFmtId="165" fontId="5" fillId="0" borderId="0" xfId="1" applyNumberFormat="1" applyFont="1"/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165" fontId="5" fillId="0" borderId="0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7" fontId="5" fillId="0" borderId="0" xfId="1" applyNumberFormat="1" applyFont="1" applyAlignment="1">
      <alignment horizontal="center"/>
    </xf>
    <xf numFmtId="39" fontId="5" fillId="0" borderId="0" xfId="1" applyNumberFormat="1" applyFont="1" applyFill="1" applyBorder="1" applyAlignment="1" applyProtection="1">
      <alignment horizontal="center"/>
    </xf>
    <xf numFmtId="165" fontId="5" fillId="0" borderId="0" xfId="1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5" fontId="5" fillId="0" borderId="0" xfId="0" applyNumberFormat="1" applyFont="1" applyAlignment="1"/>
    <xf numFmtId="7" fontId="5" fillId="0" borderId="0" xfId="0" applyNumberFormat="1" applyFont="1" applyAlignment="1">
      <alignment horizontal="center"/>
    </xf>
    <xf numFmtId="7" fontId="5" fillId="0" borderId="3" xfId="0" applyNumberFormat="1" applyFont="1" applyBorder="1" applyAlignment="1">
      <alignment horizontal="center"/>
    </xf>
    <xf numFmtId="7" fontId="5" fillId="0" borderId="4" xfId="0" applyNumberFormat="1" applyFont="1" applyBorder="1" applyAlignment="1">
      <alignment horizontal="center"/>
    </xf>
    <xf numFmtId="165" fontId="5" fillId="0" borderId="0" xfId="0" applyNumberFormat="1" applyFont="1"/>
    <xf numFmtId="39" fontId="0" fillId="0" borderId="0" xfId="0" applyNumberFormat="1"/>
    <xf numFmtId="7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65" fontId="6" fillId="0" borderId="0" xfId="1" applyNumberFormat="1" applyFont="1"/>
    <xf numFmtId="2" fontId="5" fillId="0" borderId="0" xfId="0" applyNumberFormat="1" applyFont="1"/>
    <xf numFmtId="7" fontId="5" fillId="0" borderId="0" xfId="0" applyNumberFormat="1" applyFont="1"/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1" applyNumberFormat="1" applyFont="1"/>
    <xf numFmtId="4" fontId="5" fillId="0" borderId="0" xfId="0" applyNumberFormat="1" applyFont="1"/>
    <xf numFmtId="4" fontId="5" fillId="0" borderId="0" xfId="1" applyNumberFormat="1" applyFont="1" applyFill="1" applyBorder="1" applyAlignment="1" applyProtection="1"/>
    <xf numFmtId="4" fontId="0" fillId="0" borderId="0" xfId="1" applyNumberFormat="1" applyFont="1" applyFill="1" applyBorder="1" applyAlignment="1" applyProtection="1"/>
    <xf numFmtId="4" fontId="0" fillId="0" borderId="0" xfId="0" applyNumberFormat="1"/>
    <xf numFmtId="4" fontId="5" fillId="0" borderId="0" xfId="1" applyNumberFormat="1" applyFont="1" applyFill="1" applyBorder="1" applyAlignment="1" applyProtection="1">
      <alignment horizontal="center"/>
    </xf>
    <xf numFmtId="170" fontId="4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70" fontId="5" fillId="0" borderId="0" xfId="1" applyNumberFormat="1" applyFont="1" applyFill="1" applyBorder="1" applyAlignment="1" applyProtection="1">
      <alignment horizontal="center"/>
    </xf>
    <xf numFmtId="170" fontId="5" fillId="0" borderId="0" xfId="1" applyNumberFormat="1" applyFont="1" applyAlignment="1">
      <alignment horizontal="center"/>
    </xf>
    <xf numFmtId="170" fontId="5" fillId="0" borderId="0" xfId="2" applyNumberFormat="1" applyFont="1" applyFill="1" applyBorder="1" applyAlignment="1" applyProtection="1">
      <alignment horizontal="center"/>
    </xf>
    <xf numFmtId="165" fontId="0" fillId="0" borderId="0" xfId="0" applyNumberFormat="1" applyAlignment="1">
      <alignment horizontal="center"/>
    </xf>
    <xf numFmtId="2" fontId="5" fillId="0" borderId="1" xfId="0" applyNumberFormat="1" applyFont="1" applyBorder="1" applyAlignment="1">
      <alignment horizontal="center"/>
    </xf>
    <xf numFmtId="39" fontId="5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7" fontId="5" fillId="0" borderId="0" xfId="1" applyNumberFormat="1" applyFont="1" applyFill="1" applyBorder="1" applyAlignment="1" applyProtection="1">
      <alignment horizontal="center"/>
    </xf>
    <xf numFmtId="7" fontId="5" fillId="0" borderId="0" xfId="1" applyNumberFormat="1" applyFont="1" applyBorder="1" applyAlignment="1">
      <alignment horizontal="center"/>
    </xf>
    <xf numFmtId="7" fontId="5" fillId="0" borderId="1" xfId="0" applyNumberFormat="1" applyFont="1" applyBorder="1" applyAlignment="1">
      <alignment horizontal="center"/>
    </xf>
    <xf numFmtId="7" fontId="5" fillId="0" borderId="1" xfId="1" applyNumberFormat="1" applyFont="1" applyFill="1" applyBorder="1" applyAlignment="1" applyProtection="1">
      <alignment horizontal="center"/>
    </xf>
    <xf numFmtId="7" fontId="5" fillId="0" borderId="2" xfId="1" applyNumberFormat="1" applyFont="1" applyFill="1" applyBorder="1" applyAlignment="1" applyProtection="1">
      <alignment horizontal="center"/>
    </xf>
    <xf numFmtId="7" fontId="5" fillId="0" borderId="0" xfId="1" applyNumberFormat="1" applyFont="1"/>
    <xf numFmtId="7" fontId="0" fillId="0" borderId="0" xfId="0" applyNumberFormat="1"/>
    <xf numFmtId="7" fontId="5" fillId="0" borderId="0" xfId="1" applyNumberFormat="1" applyFont="1" applyAlignment="1">
      <alignment horizontal="center" vertical="center"/>
    </xf>
    <xf numFmtId="7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0" fontId="7" fillId="0" borderId="0" xfId="0" applyFont="1"/>
    <xf numFmtId="7" fontId="5" fillId="0" borderId="0" xfId="1" applyNumberFormat="1" applyFont="1" applyFill="1" applyBorder="1" applyAlignment="1" applyProtection="1"/>
    <xf numFmtId="7" fontId="5" fillId="0" borderId="0" xfId="1" applyNumberFormat="1" applyFont="1" applyFill="1" applyBorder="1" applyAlignment="1" applyProtection="1">
      <alignment horizontal="right"/>
    </xf>
    <xf numFmtId="7" fontId="6" fillId="0" borderId="0" xfId="1" applyNumberFormat="1" applyFont="1"/>
    <xf numFmtId="7" fontId="5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71" fontId="5" fillId="0" borderId="0" xfId="1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10" fontId="5" fillId="0" borderId="0" xfId="3" applyNumberFormat="1" applyFont="1" applyFill="1" applyBorder="1" applyAlignment="1" applyProtection="1">
      <alignment horizontal="center"/>
    </xf>
    <xf numFmtId="10" fontId="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topLeftCell="A6" workbookViewId="0">
      <selection activeCell="D16" sqref="D16"/>
    </sheetView>
  </sheetViews>
  <sheetFormatPr defaultRowHeight="15"/>
  <cols>
    <col min="1" max="1" width="34.5703125" bestFit="1" customWidth="1"/>
    <col min="2" max="2" width="12.42578125" style="1" customWidth="1"/>
    <col min="3" max="3" width="12.42578125" style="46" customWidth="1"/>
    <col min="4" max="4" width="12" bestFit="1" customWidth="1"/>
    <col min="5" max="5" width="13.42578125" customWidth="1"/>
    <col min="6" max="6" width="13.28515625" style="69" bestFit="1" customWidth="1"/>
    <col min="8" max="8" width="9.140625" style="79"/>
    <col min="9" max="9" width="10.85546875" bestFit="1" customWidth="1"/>
  </cols>
  <sheetData>
    <row r="1" spans="1:9" ht="23.25">
      <c r="A1" s="86" t="s">
        <v>0</v>
      </c>
      <c r="B1" s="86"/>
      <c r="C1" s="86"/>
      <c r="D1" s="86"/>
      <c r="E1" s="86"/>
      <c r="F1" s="86"/>
    </row>
    <row r="2" spans="1:9" ht="23.25">
      <c r="A2" s="86" t="s">
        <v>1</v>
      </c>
      <c r="B2" s="86"/>
      <c r="C2" s="86"/>
      <c r="D2" s="86"/>
      <c r="E2" s="86"/>
      <c r="F2" s="86"/>
    </row>
    <row r="3" spans="1:9" ht="21">
      <c r="A3" s="87">
        <v>42124</v>
      </c>
      <c r="B3" s="87"/>
      <c r="C3" s="87"/>
      <c r="D3" s="87"/>
      <c r="E3" s="87"/>
      <c r="F3" s="87"/>
    </row>
    <row r="5" spans="1:9" ht="18.75">
      <c r="A5" s="2"/>
      <c r="B5" s="3" t="s">
        <v>2</v>
      </c>
      <c r="C5" s="40" t="s">
        <v>3</v>
      </c>
      <c r="D5" s="3" t="s">
        <v>9</v>
      </c>
      <c r="E5" s="3" t="s">
        <v>5</v>
      </c>
      <c r="F5" s="48" t="s">
        <v>4</v>
      </c>
    </row>
    <row r="6" spans="1:9" ht="18.75">
      <c r="A6" s="3" t="s">
        <v>6</v>
      </c>
      <c r="B6" s="3" t="s">
        <v>7</v>
      </c>
      <c r="C6" s="40" t="s">
        <v>8</v>
      </c>
      <c r="D6" s="3" t="s">
        <v>54</v>
      </c>
      <c r="E6" s="3" t="s">
        <v>10</v>
      </c>
      <c r="F6" s="48" t="s">
        <v>11</v>
      </c>
    </row>
    <row r="7" spans="1:9" ht="18.75">
      <c r="A7" s="3"/>
      <c r="B7" s="3"/>
      <c r="C7" s="40"/>
      <c r="D7" s="3"/>
      <c r="E7" s="3"/>
      <c r="F7" s="48"/>
    </row>
    <row r="8" spans="1:9" ht="15.75">
      <c r="A8" s="82" t="s">
        <v>79</v>
      </c>
      <c r="B8" s="83">
        <v>100</v>
      </c>
      <c r="C8" s="24">
        <f>D8/B8</f>
        <v>137.43</v>
      </c>
      <c r="D8" s="84">
        <v>13743</v>
      </c>
      <c r="E8" s="84">
        <v>142.04</v>
      </c>
      <c r="F8" s="49">
        <f>B8*E8</f>
        <v>14204</v>
      </c>
    </row>
    <row r="9" spans="1:9" ht="15.75">
      <c r="A9" s="13" t="s">
        <v>35</v>
      </c>
      <c r="B9" s="5">
        <v>150</v>
      </c>
      <c r="C9" s="24">
        <f>D9/B9</f>
        <v>79.223333333333329</v>
      </c>
      <c r="D9" s="64">
        <v>11883.5</v>
      </c>
      <c r="E9" s="66">
        <v>99.29</v>
      </c>
      <c r="F9" s="49">
        <f>B9*E9</f>
        <v>14893.500000000002</v>
      </c>
    </row>
    <row r="10" spans="1:9" ht="15.75">
      <c r="A10" s="13" t="s">
        <v>31</v>
      </c>
      <c r="B10" s="5">
        <v>130</v>
      </c>
      <c r="C10" s="24">
        <f t="shared" ref="C10:C17" si="0">D10/B10</f>
        <v>45.053846153846152</v>
      </c>
      <c r="D10" s="64">
        <v>5857</v>
      </c>
      <c r="E10" s="66">
        <v>44.64</v>
      </c>
      <c r="F10" s="49">
        <f>B10*E10</f>
        <v>5803.2</v>
      </c>
    </row>
    <row r="11" spans="1:9" ht="15.75">
      <c r="A11" s="13" t="s">
        <v>34</v>
      </c>
      <c r="B11" s="5">
        <v>500</v>
      </c>
      <c r="C11" s="24">
        <f t="shared" si="0"/>
        <v>12.324</v>
      </c>
      <c r="D11" s="64">
        <v>6162</v>
      </c>
      <c r="E11" s="66">
        <v>17.989999999999998</v>
      </c>
      <c r="F11" s="49">
        <f t="shared" ref="F11" si="1">B11*E11</f>
        <v>8995</v>
      </c>
      <c r="I11" s="65"/>
    </row>
    <row r="12" spans="1:9" ht="15.75">
      <c r="A12" s="13" t="s">
        <v>34</v>
      </c>
      <c r="B12" s="5">
        <v>300</v>
      </c>
      <c r="C12" s="24">
        <f t="shared" si="0"/>
        <v>15.967133333333335</v>
      </c>
      <c r="D12" s="64">
        <v>4790.1400000000003</v>
      </c>
      <c r="E12" s="66">
        <v>17.989999999999998</v>
      </c>
      <c r="F12" s="49">
        <f>B12*E12</f>
        <v>5396.9999999999991</v>
      </c>
    </row>
    <row r="13" spans="1:9" ht="15.75">
      <c r="A13" s="13" t="s">
        <v>12</v>
      </c>
      <c r="B13" s="5">
        <v>13</v>
      </c>
      <c r="C13" s="24">
        <f t="shared" si="0"/>
        <v>521.13846153846157</v>
      </c>
      <c r="D13" s="64">
        <v>6774.8</v>
      </c>
      <c r="E13" s="67">
        <v>537.34</v>
      </c>
      <c r="F13" s="49">
        <f t="shared" ref="F13:F14" si="2">B13*E13</f>
        <v>6985.42</v>
      </c>
    </row>
    <row r="14" spans="1:9" ht="15.75">
      <c r="A14" s="13" t="s">
        <v>12</v>
      </c>
      <c r="B14" s="5">
        <v>7</v>
      </c>
      <c r="C14" s="24">
        <f t="shared" si="0"/>
        <v>522.31428571428569</v>
      </c>
      <c r="D14" s="64">
        <v>3656.2</v>
      </c>
      <c r="E14" s="67">
        <v>537.34</v>
      </c>
      <c r="F14" s="49">
        <f t="shared" si="2"/>
        <v>3761.38</v>
      </c>
    </row>
    <row r="15" spans="1:9" ht="15.75">
      <c r="A15" s="13" t="s">
        <v>36</v>
      </c>
      <c r="B15" s="7">
        <v>100</v>
      </c>
      <c r="C15" s="24">
        <f t="shared" si="0"/>
        <v>105.42</v>
      </c>
      <c r="D15" s="30">
        <v>10542</v>
      </c>
      <c r="E15" s="67">
        <v>105.54</v>
      </c>
      <c r="F15" s="50">
        <f>B15*E15</f>
        <v>10554</v>
      </c>
    </row>
    <row r="16" spans="1:9" ht="15.75">
      <c r="A16" s="13" t="s">
        <v>32</v>
      </c>
      <c r="B16" s="5">
        <v>200</v>
      </c>
      <c r="C16" s="24">
        <f t="shared" si="0"/>
        <v>55.975000000000001</v>
      </c>
      <c r="D16" s="64">
        <v>11195</v>
      </c>
      <c r="E16" s="66">
        <v>63.72</v>
      </c>
      <c r="F16" s="49">
        <f>B16*E16</f>
        <v>12744</v>
      </c>
    </row>
    <row r="17" spans="1:6" ht="15.75">
      <c r="A17" s="13" t="s">
        <v>33</v>
      </c>
      <c r="B17" s="5">
        <v>130</v>
      </c>
      <c r="C17" s="24">
        <f t="shared" si="0"/>
        <v>89.443846153846152</v>
      </c>
      <c r="D17" s="64">
        <v>11627.7</v>
      </c>
      <c r="E17" s="66">
        <v>111.03</v>
      </c>
      <c r="F17" s="49">
        <f>B17*E17</f>
        <v>14433.9</v>
      </c>
    </row>
    <row r="18" spans="1:6" ht="15.75">
      <c r="A18" s="4"/>
      <c r="B18" s="10"/>
      <c r="C18" s="42"/>
      <c r="D18" s="11"/>
      <c r="E18" s="11"/>
      <c r="F18" s="49"/>
    </row>
    <row r="20" spans="1:6" ht="15.75">
      <c r="A20" s="13" t="s">
        <v>57</v>
      </c>
      <c r="B20" s="12"/>
      <c r="C20" s="41"/>
      <c r="D20" s="6"/>
      <c r="E20" s="6"/>
      <c r="F20" s="50">
        <f>SUM(F8:F17)</f>
        <v>97771.4</v>
      </c>
    </row>
    <row r="21" spans="1:6" ht="15.75">
      <c r="A21" s="13"/>
      <c r="B21" s="13"/>
      <c r="C21" s="43"/>
      <c r="D21" s="4"/>
      <c r="E21" s="4"/>
      <c r="F21" s="51"/>
    </row>
    <row r="22" spans="1:6" ht="15.75">
      <c r="A22" s="13" t="s">
        <v>13</v>
      </c>
      <c r="B22" s="15"/>
      <c r="C22" s="44"/>
      <c r="D22" s="16"/>
      <c r="E22" s="16"/>
      <c r="F22" s="51">
        <v>3919.33</v>
      </c>
    </row>
    <row r="23" spans="1:6" ht="15.75">
      <c r="A23" s="13"/>
      <c r="B23" s="13"/>
      <c r="C23" s="44"/>
      <c r="D23" s="4"/>
      <c r="E23" s="4"/>
      <c r="F23" s="49"/>
    </row>
    <row r="24" spans="1:6" ht="15.75">
      <c r="A24" s="68" t="s">
        <v>58</v>
      </c>
      <c r="B24" s="13"/>
      <c r="C24" s="44"/>
      <c r="D24" s="4"/>
      <c r="E24" s="4"/>
      <c r="F24" s="50">
        <f>SUM(F20:F22)</f>
        <v>101690.73</v>
      </c>
    </row>
    <row r="25" spans="1:6" ht="15.75">
      <c r="A25" s="68" t="s">
        <v>55</v>
      </c>
      <c r="B25" s="13"/>
      <c r="C25" s="44"/>
      <c r="D25" s="4"/>
      <c r="E25" s="4"/>
      <c r="F25" s="47">
        <f>'Valuation recap'!H26</f>
        <v>7170.4836389825441</v>
      </c>
    </row>
    <row r="26" spans="1:6" ht="15.75">
      <c r="A26" s="68" t="s">
        <v>56</v>
      </c>
      <c r="B26" s="13"/>
      <c r="C26" s="44"/>
      <c r="D26" s="4"/>
      <c r="E26" s="4"/>
      <c r="F26" s="52">
        <f>F30/F25</f>
        <v>14.131313186341497</v>
      </c>
    </row>
    <row r="27" spans="1:6" ht="15.75">
      <c r="A27" s="4"/>
      <c r="B27" s="13"/>
      <c r="C27" s="44"/>
      <c r="D27" s="4"/>
      <c r="E27" s="4"/>
      <c r="F27" s="49"/>
    </row>
    <row r="28" spans="1:6" ht="15.75">
      <c r="A28" s="13" t="s">
        <v>60</v>
      </c>
      <c r="B28" s="13"/>
      <c r="C28" s="44"/>
      <c r="D28" s="4"/>
      <c r="E28" s="4"/>
      <c r="F28" s="30">
        <f>'Petty cash fund'!F16</f>
        <v>-362.38</v>
      </c>
    </row>
    <row r="29" spans="1:6" ht="15.75">
      <c r="A29" s="4"/>
      <c r="B29" s="13"/>
      <c r="C29" s="44"/>
      <c r="D29" s="4"/>
      <c r="E29" s="4"/>
      <c r="F29" s="49"/>
    </row>
    <row r="30" spans="1:6" ht="15.75">
      <c r="A30" s="68" t="s">
        <v>59</v>
      </c>
      <c r="B30" s="13"/>
      <c r="C30" s="44"/>
      <c r="D30" s="4"/>
      <c r="E30" s="4"/>
      <c r="F30" s="30">
        <f>F24+F28</f>
        <v>101328.34999999999</v>
      </c>
    </row>
    <row r="31" spans="1:6" ht="15.75">
      <c r="A31" s="4"/>
      <c r="B31" s="13"/>
      <c r="C31" s="44"/>
      <c r="D31" s="4"/>
      <c r="E31" s="4"/>
      <c r="F31" s="49"/>
    </row>
    <row r="32" spans="1:6" ht="15.75">
      <c r="A32" s="4"/>
      <c r="B32" s="13"/>
      <c r="C32" s="44"/>
      <c r="D32" s="4"/>
      <c r="E32" s="4"/>
      <c r="F32" s="49"/>
    </row>
    <row r="33" spans="1:6" ht="15.75">
      <c r="A33" s="4"/>
      <c r="B33" s="13"/>
      <c r="C33" s="44"/>
      <c r="D33" s="4"/>
      <c r="E33" s="4"/>
      <c r="F33" s="49"/>
    </row>
    <row r="34" spans="1:6" ht="15.75">
      <c r="A34" s="4"/>
      <c r="B34" s="13"/>
      <c r="C34" s="44"/>
      <c r="D34" s="4"/>
      <c r="E34" s="4"/>
      <c r="F34" s="49"/>
    </row>
    <row r="35" spans="1:6" ht="15.75">
      <c r="A35" s="4"/>
      <c r="C35" s="45"/>
    </row>
    <row r="36" spans="1:6" ht="15.75">
      <c r="A36" s="4"/>
      <c r="C36" s="45"/>
    </row>
    <row r="37" spans="1:6">
      <c r="C37" s="45"/>
    </row>
    <row r="38" spans="1:6">
      <c r="C38" s="45"/>
    </row>
    <row r="39" spans="1:6">
      <c r="C39" s="45"/>
    </row>
    <row r="40" spans="1:6">
      <c r="C40" s="45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opLeftCell="A16" zoomScale="110" zoomScaleNormal="110" workbookViewId="0">
      <selection activeCell="E8" sqref="E8"/>
    </sheetView>
  </sheetViews>
  <sheetFormatPr defaultRowHeight="15.75"/>
  <cols>
    <col min="1" max="1" width="58.85546875" style="1" bestFit="1" customWidth="1"/>
    <col min="2" max="2" width="12.42578125" style="1" customWidth="1"/>
    <col min="3" max="3" width="14.5703125" customWidth="1"/>
    <col min="4" max="4" width="12.42578125" customWidth="1"/>
    <col min="5" max="5" width="12.42578125" style="4" customWidth="1"/>
    <col min="6" max="6" width="14.5703125" customWidth="1"/>
    <col min="7" max="7" width="9.85546875" customWidth="1"/>
    <col min="8" max="8" width="13.42578125" customWidth="1"/>
    <col min="10" max="10" width="9.140625" style="79"/>
    <col min="11" max="11" width="15.7109375" customWidth="1"/>
    <col min="12" max="12" width="15.42578125" bestFit="1" customWidth="1"/>
  </cols>
  <sheetData>
    <row r="1" spans="1:12" ht="23.25">
      <c r="A1" s="86" t="s">
        <v>0</v>
      </c>
      <c r="B1" s="86"/>
      <c r="C1" s="86"/>
      <c r="D1" s="86"/>
      <c r="E1" s="86"/>
      <c r="F1" s="86"/>
      <c r="G1" s="86"/>
      <c r="H1" s="86"/>
    </row>
    <row r="2" spans="1:12" ht="23.25">
      <c r="A2" s="86" t="s">
        <v>14</v>
      </c>
      <c r="B2" s="86"/>
      <c r="C2" s="86"/>
      <c r="D2" s="86"/>
      <c r="E2" s="86"/>
      <c r="F2" s="86"/>
      <c r="G2" s="86"/>
      <c r="H2" s="86"/>
    </row>
    <row r="3" spans="1:12" ht="21">
      <c r="A3" s="88">
        <f>'Valuation statement'!A3</f>
        <v>42124</v>
      </c>
      <c r="B3" s="88"/>
      <c r="C3" s="88"/>
      <c r="D3" s="88"/>
      <c r="E3" s="88"/>
      <c r="F3" s="88"/>
      <c r="G3" s="88"/>
      <c r="H3" s="88"/>
    </row>
    <row r="4" spans="1:12" ht="21">
      <c r="A4" s="18"/>
      <c r="B4" s="18"/>
      <c r="C4" s="18"/>
      <c r="D4" s="18"/>
      <c r="E4" s="13"/>
      <c r="F4" s="18"/>
      <c r="G4" s="19"/>
      <c r="H4" s="20"/>
    </row>
    <row r="5" spans="1:12" ht="18.75">
      <c r="A5" s="3"/>
      <c r="B5" s="3"/>
      <c r="C5" s="3" t="s">
        <v>11</v>
      </c>
      <c r="D5" s="21" t="s">
        <v>15</v>
      </c>
      <c r="E5" s="21" t="s">
        <v>16</v>
      </c>
      <c r="F5" s="3" t="s">
        <v>17</v>
      </c>
      <c r="G5" s="3" t="s">
        <v>18</v>
      </c>
      <c r="H5" s="21"/>
    </row>
    <row r="6" spans="1:12" ht="18.75">
      <c r="A6" s="3"/>
      <c r="B6" s="3" t="s">
        <v>19</v>
      </c>
      <c r="C6" s="3" t="s">
        <v>20</v>
      </c>
      <c r="D6" s="3" t="s">
        <v>21</v>
      </c>
      <c r="E6" s="3" t="s">
        <v>30</v>
      </c>
      <c r="F6" s="3" t="s">
        <v>22</v>
      </c>
      <c r="G6" s="3" t="s">
        <v>4</v>
      </c>
      <c r="H6" s="3" t="s">
        <v>23</v>
      </c>
    </row>
    <row r="7" spans="1:12" ht="18.75">
      <c r="A7" s="3" t="s">
        <v>24</v>
      </c>
      <c r="B7" s="3" t="s">
        <v>25</v>
      </c>
      <c r="C7" s="22" t="s">
        <v>81</v>
      </c>
      <c r="D7" s="3" t="s">
        <v>26</v>
      </c>
      <c r="E7" s="3" t="s">
        <v>85</v>
      </c>
      <c r="F7" s="22">
        <f>'Valuation statement'!A3</f>
        <v>42124</v>
      </c>
      <c r="G7" s="3" t="s">
        <v>11</v>
      </c>
      <c r="H7" s="3" t="s">
        <v>25</v>
      </c>
    </row>
    <row r="8" spans="1:12">
      <c r="C8" s="23"/>
      <c r="D8" s="1"/>
      <c r="E8" s="13"/>
      <c r="F8" s="1"/>
      <c r="H8" s="13"/>
    </row>
    <row r="9" spans="1:12">
      <c r="A9" s="13" t="s">
        <v>38</v>
      </c>
      <c r="B9" s="8">
        <v>670.91</v>
      </c>
      <c r="C9" s="24">
        <f>B9*$H$40</f>
        <v>9540.6988042172325</v>
      </c>
      <c r="D9" s="59">
        <f>$F$38*C9</f>
        <v>-25.953202764215405</v>
      </c>
      <c r="E9" s="24"/>
      <c r="F9" s="24">
        <f>C9+D9+E9</f>
        <v>9514.7456014530162</v>
      </c>
      <c r="G9" s="80">
        <f>H9/$H$26</f>
        <v>9.3565515769756191E-2</v>
      </c>
      <c r="H9" s="8">
        <f>B9+(E9/$F$40)</f>
        <v>670.91</v>
      </c>
      <c r="K9" s="77"/>
    </row>
    <row r="10" spans="1:12">
      <c r="A10" s="13" t="s">
        <v>39</v>
      </c>
      <c r="B10" s="8">
        <v>670.91</v>
      </c>
      <c r="C10" s="24">
        <f t="shared" ref="C10:C25" si="0">B10*$H$40</f>
        <v>9540.6988042172325</v>
      </c>
      <c r="D10" s="59">
        <f t="shared" ref="D10:D25" si="1">$F$38*C10</f>
        <v>-25.953202764215405</v>
      </c>
      <c r="E10" s="24"/>
      <c r="F10" s="24">
        <f t="shared" ref="F10:F25" si="2">C10+D10+E10</f>
        <v>9514.7456014530162</v>
      </c>
      <c r="G10" s="80">
        <f t="shared" ref="G10:G25" si="3">F10/$F$26</f>
        <v>9.3565515769756163E-2</v>
      </c>
      <c r="H10" s="8">
        <f t="shared" ref="H10:H25" si="4">B10+(E10/$F$40)</f>
        <v>670.91</v>
      </c>
      <c r="K10" s="77"/>
      <c r="L10" s="27"/>
    </row>
    <row r="11" spans="1:12">
      <c r="A11" s="13" t="s">
        <v>40</v>
      </c>
      <c r="B11" s="8">
        <v>637.11</v>
      </c>
      <c r="C11" s="24">
        <f t="shared" si="0"/>
        <v>9060.0447379750512</v>
      </c>
      <c r="D11" s="59">
        <f t="shared" si="1"/>
        <v>-24.645697654095599</v>
      </c>
      <c r="E11" s="59"/>
      <c r="F11" s="24">
        <f t="shared" si="2"/>
        <v>9035.3990403209555</v>
      </c>
      <c r="G11" s="80">
        <f t="shared" si="3"/>
        <v>8.8851747256814426E-2</v>
      </c>
      <c r="H11" s="8">
        <f t="shared" si="4"/>
        <v>637.11</v>
      </c>
      <c r="K11" s="77"/>
    </row>
    <row r="12" spans="1:12">
      <c r="A12" s="13" t="s">
        <v>41</v>
      </c>
      <c r="B12" s="8">
        <v>637.11</v>
      </c>
      <c r="C12" s="24">
        <f t="shared" si="0"/>
        <v>9060.0447379750512</v>
      </c>
      <c r="D12" s="59">
        <f t="shared" si="1"/>
        <v>-24.645697654095599</v>
      </c>
      <c r="E12" s="59"/>
      <c r="F12" s="24">
        <f t="shared" si="2"/>
        <v>9035.3990403209555</v>
      </c>
      <c r="G12" s="80">
        <f t="shared" si="3"/>
        <v>8.8851747256814426E-2</v>
      </c>
      <c r="H12" s="8">
        <f t="shared" si="4"/>
        <v>637.11</v>
      </c>
      <c r="K12" s="77"/>
    </row>
    <row r="13" spans="1:12">
      <c r="A13" s="13" t="s">
        <v>42</v>
      </c>
      <c r="B13" s="8">
        <v>262.12</v>
      </c>
      <c r="C13" s="24">
        <f t="shared" si="0"/>
        <v>3727.4865042426277</v>
      </c>
      <c r="D13" s="59">
        <f t="shared" si="1"/>
        <v>-10.139740812562255</v>
      </c>
      <c r="E13" s="59"/>
      <c r="F13" s="24">
        <f t="shared" si="2"/>
        <v>3717.3467634300655</v>
      </c>
      <c r="G13" s="80">
        <f t="shared" si="3"/>
        <v>3.6555414278470276E-2</v>
      </c>
      <c r="H13" s="8">
        <f t="shared" si="4"/>
        <v>262.12</v>
      </c>
      <c r="K13" s="77"/>
      <c r="L13" s="27"/>
    </row>
    <row r="14" spans="1:12">
      <c r="A14" s="13" t="s">
        <v>43</v>
      </c>
      <c r="B14" s="8">
        <v>223.2</v>
      </c>
      <c r="C14" s="24">
        <f t="shared" si="0"/>
        <v>3174.0233013389075</v>
      </c>
      <c r="D14" s="59">
        <f t="shared" si="1"/>
        <v>-8.6341757567674939</v>
      </c>
      <c r="E14" s="24"/>
      <c r="F14" s="24">
        <f t="shared" si="2"/>
        <v>3165.38912558214</v>
      </c>
      <c r="G14" s="80">
        <f t="shared" si="3"/>
        <v>3.1127607458242654E-2</v>
      </c>
      <c r="H14" s="8">
        <f t="shared" si="4"/>
        <v>223.2</v>
      </c>
      <c r="K14" s="77"/>
      <c r="L14" s="27"/>
    </row>
    <row r="15" spans="1:12">
      <c r="A15" s="13" t="s">
        <v>77</v>
      </c>
      <c r="B15" s="8">
        <v>151.99</v>
      </c>
      <c r="C15" s="24">
        <f t="shared" si="0"/>
        <v>2161.3790392943574</v>
      </c>
      <c r="D15" s="59">
        <f t="shared" si="1"/>
        <v>-5.8795178013937788</v>
      </c>
      <c r="E15" s="24"/>
      <c r="F15" s="24">
        <f t="shared" si="2"/>
        <v>2155.4995214929636</v>
      </c>
      <c r="G15" s="80">
        <f t="shared" si="3"/>
        <v>2.1196617641479846E-2</v>
      </c>
      <c r="H15" s="8">
        <f t="shared" si="4"/>
        <v>151.99</v>
      </c>
      <c r="K15" s="77"/>
      <c r="L15" s="27"/>
    </row>
    <row r="16" spans="1:12">
      <c r="A16" s="13" t="s">
        <v>44</v>
      </c>
      <c r="B16" s="8">
        <v>716.05</v>
      </c>
      <c r="C16" s="24">
        <f t="shared" si="0"/>
        <v>10182.613731737118</v>
      </c>
      <c r="D16" s="59">
        <f t="shared" si="1"/>
        <v>-27.699379707138725</v>
      </c>
      <c r="E16" s="24"/>
      <c r="F16" s="24">
        <f t="shared" si="2"/>
        <v>10154.914352029979</v>
      </c>
      <c r="G16" s="80">
        <f t="shared" si="3"/>
        <v>9.9860767564850586E-2</v>
      </c>
      <c r="H16" s="8">
        <f t="shared" si="4"/>
        <v>716.05</v>
      </c>
      <c r="K16" s="77"/>
      <c r="L16" s="27"/>
    </row>
    <row r="17" spans="1:12">
      <c r="A17" s="13" t="s">
        <v>45</v>
      </c>
      <c r="B17" s="8">
        <v>309.62</v>
      </c>
      <c r="C17" s="24">
        <f t="shared" si="0"/>
        <v>4402.9618931924397</v>
      </c>
      <c r="D17" s="59">
        <f t="shared" si="1"/>
        <v>-11.977211011695122</v>
      </c>
      <c r="E17" s="24"/>
      <c r="F17" s="24">
        <f t="shared" si="2"/>
        <v>4390.9846821807441</v>
      </c>
      <c r="G17" s="80">
        <f t="shared" si="3"/>
        <v>4.3179793105829256E-2</v>
      </c>
      <c r="H17" s="8">
        <f t="shared" si="4"/>
        <v>309.62</v>
      </c>
      <c r="K17" s="77"/>
      <c r="L17" s="28"/>
    </row>
    <row r="18" spans="1:12">
      <c r="A18" s="13" t="s">
        <v>46</v>
      </c>
      <c r="B18" s="8">
        <v>262.12</v>
      </c>
      <c r="C18" s="24">
        <f t="shared" si="0"/>
        <v>3727.4865042426277</v>
      </c>
      <c r="D18" s="59">
        <f t="shared" si="1"/>
        <v>-10.139740812562255</v>
      </c>
      <c r="E18" s="24"/>
      <c r="F18" s="24">
        <f t="shared" si="2"/>
        <v>3717.3467634300655</v>
      </c>
      <c r="G18" s="80">
        <f t="shared" si="3"/>
        <v>3.6555414278470276E-2</v>
      </c>
      <c r="H18" s="8">
        <f t="shared" si="4"/>
        <v>262.12</v>
      </c>
      <c r="K18" s="77"/>
    </row>
    <row r="19" spans="1:12">
      <c r="A19" s="13" t="s">
        <v>78</v>
      </c>
      <c r="B19" s="8">
        <v>143.99363898254464</v>
      </c>
      <c r="C19" s="24">
        <f t="shared" si="0"/>
        <v>2047.6665115375411</v>
      </c>
      <c r="D19" s="59">
        <f t="shared" si="1"/>
        <v>-5.5701899051604729</v>
      </c>
      <c r="E19" s="24"/>
      <c r="F19" s="24">
        <f t="shared" si="2"/>
        <v>2042.0963216323805</v>
      </c>
      <c r="G19" s="80">
        <f t="shared" si="3"/>
        <v>2.0081440281059845E-2</v>
      </c>
      <c r="H19" s="8">
        <f t="shared" si="4"/>
        <v>143.99363898254464</v>
      </c>
      <c r="K19" s="77"/>
    </row>
    <row r="20" spans="1:12">
      <c r="A20" s="13" t="s">
        <v>47</v>
      </c>
      <c r="B20" s="8">
        <v>241.56</v>
      </c>
      <c r="C20" s="24">
        <f t="shared" si="0"/>
        <v>3435.1123148361403</v>
      </c>
      <c r="D20" s="59">
        <f t="shared" si="1"/>
        <v>-9.3444063432112703</v>
      </c>
      <c r="E20" s="24"/>
      <c r="F20" s="24">
        <f t="shared" si="2"/>
        <v>3425.7679084929291</v>
      </c>
      <c r="G20" s="80">
        <f t="shared" si="3"/>
        <v>3.3688104200775518E-2</v>
      </c>
      <c r="H20" s="8">
        <f t="shared" si="4"/>
        <v>241.56</v>
      </c>
      <c r="K20" s="77"/>
    </row>
    <row r="21" spans="1:12">
      <c r="A21" s="13" t="s">
        <v>48</v>
      </c>
      <c r="B21" s="8">
        <v>263.06</v>
      </c>
      <c r="C21" s="24">
        <f t="shared" si="0"/>
        <v>3740.8538066765818</v>
      </c>
      <c r="D21" s="59">
        <f t="shared" si="1"/>
        <v>-10.176103380713517</v>
      </c>
      <c r="E21" s="24"/>
      <c r="F21" s="24">
        <f t="shared" si="2"/>
        <v>3730.6777032958685</v>
      </c>
      <c r="G21" s="80">
        <f t="shared" si="3"/>
        <v>3.6686507248948536E-2</v>
      </c>
      <c r="H21" s="8">
        <f t="shared" si="4"/>
        <v>263.06</v>
      </c>
      <c r="K21" s="77"/>
    </row>
    <row r="22" spans="1:12">
      <c r="A22" s="13" t="s">
        <v>49</v>
      </c>
      <c r="B22" s="8">
        <v>584.02</v>
      </c>
      <c r="C22" s="24">
        <f t="shared" si="0"/>
        <v>8305.076561146725</v>
      </c>
      <c r="D22" s="59">
        <f t="shared" si="1"/>
        <v>-22.59198622521215</v>
      </c>
      <c r="E22" s="24"/>
      <c r="F22" s="24">
        <f t="shared" si="2"/>
        <v>8282.4845749215128</v>
      </c>
      <c r="G22" s="80">
        <f t="shared" si="3"/>
        <v>8.1447783636930463E-2</v>
      </c>
      <c r="H22" s="8">
        <f t="shared" si="4"/>
        <v>584.02</v>
      </c>
      <c r="K22" s="77"/>
    </row>
    <row r="23" spans="1:12">
      <c r="A23" s="13" t="s">
        <v>50</v>
      </c>
      <c r="B23" s="8">
        <v>364.25</v>
      </c>
      <c r="C23" s="24">
        <f t="shared" si="0"/>
        <v>5179.8296931572449</v>
      </c>
      <c r="D23" s="59">
        <f t="shared" si="1"/>
        <v>-14.090495158613617</v>
      </c>
      <c r="E23" s="24"/>
      <c r="F23" s="24">
        <f t="shared" si="2"/>
        <v>5165.7391979986314</v>
      </c>
      <c r="G23" s="80">
        <f t="shared" si="3"/>
        <v>5.079852606032656E-2</v>
      </c>
      <c r="H23" s="8">
        <f t="shared" si="4"/>
        <v>364.25</v>
      </c>
      <c r="K23" s="77"/>
    </row>
    <row r="24" spans="1:12">
      <c r="A24" s="13" t="s">
        <v>51</v>
      </c>
      <c r="B24" s="55">
        <v>880.47</v>
      </c>
      <c r="C24" s="24">
        <f t="shared" si="0"/>
        <v>12520.754014918764</v>
      </c>
      <c r="D24" s="59">
        <f t="shared" si="1"/>
        <v>-34.059734446958224</v>
      </c>
      <c r="E24" s="60"/>
      <c r="F24" s="24">
        <f t="shared" si="2"/>
        <v>12486.694280471806</v>
      </c>
      <c r="G24" s="80">
        <f t="shared" si="3"/>
        <v>0.12279088054999512</v>
      </c>
      <c r="H24" s="8">
        <f t="shared" si="4"/>
        <v>880.47</v>
      </c>
      <c r="K24" s="77"/>
    </row>
    <row r="25" spans="1:12">
      <c r="A25" s="13" t="s">
        <v>53</v>
      </c>
      <c r="B25" s="55">
        <v>151.99</v>
      </c>
      <c r="C25" s="24">
        <f t="shared" si="0"/>
        <v>2161.3790392943574</v>
      </c>
      <c r="D25" s="59">
        <f t="shared" si="1"/>
        <v>-5.8795178013937788</v>
      </c>
      <c r="E25" s="60"/>
      <c r="F25" s="24">
        <f t="shared" si="2"/>
        <v>2155.4995214929636</v>
      </c>
      <c r="G25" s="80">
        <f t="shared" si="3"/>
        <v>2.1196617641479846E-2</v>
      </c>
      <c r="H25" s="8">
        <f t="shared" si="4"/>
        <v>151.99</v>
      </c>
      <c r="K25" s="77"/>
    </row>
    <row r="26" spans="1:12">
      <c r="A26" s="58" t="s">
        <v>52</v>
      </c>
      <c r="B26" s="54">
        <f t="shared" ref="B26:H26" si="5">SUM(B9:B25)</f>
        <v>7170.4836389825441</v>
      </c>
      <c r="C26" s="61">
        <f t="shared" si="5"/>
        <v>101968.10999999999</v>
      </c>
      <c r="D26" s="63">
        <f t="shared" si="5"/>
        <v>-277.3800000000046</v>
      </c>
      <c r="E26" s="61">
        <f t="shared" si="5"/>
        <v>0</v>
      </c>
      <c r="F26" s="62">
        <f t="shared" si="5"/>
        <v>101690.73</v>
      </c>
      <c r="G26" s="81">
        <f t="shared" si="5"/>
        <v>1</v>
      </c>
      <c r="H26" s="54">
        <f t="shared" si="5"/>
        <v>7170.4836389825441</v>
      </c>
      <c r="K26" s="78"/>
    </row>
    <row r="27" spans="1:12">
      <c r="A27" s="13"/>
      <c r="B27" s="6"/>
      <c r="C27" s="29"/>
      <c r="D27" s="16"/>
      <c r="E27" s="29"/>
      <c r="F27" s="13"/>
      <c r="G27" s="4"/>
      <c r="H27" s="8"/>
    </row>
    <row r="28" spans="1:12">
      <c r="A28" s="14" t="s">
        <v>76</v>
      </c>
      <c r="B28" s="6"/>
      <c r="C28" s="29"/>
      <c r="D28" s="16"/>
      <c r="E28" s="29"/>
      <c r="F28" s="30">
        <f>'Petty cash fund'!F16</f>
        <v>-362.38</v>
      </c>
      <c r="G28" s="4"/>
      <c r="H28" s="8"/>
      <c r="I28" s="76"/>
      <c r="K28" s="30"/>
    </row>
    <row r="29" spans="1:12">
      <c r="A29" s="14" t="s">
        <v>27</v>
      </c>
      <c r="B29" s="6"/>
      <c r="C29" s="29"/>
      <c r="D29" s="16"/>
      <c r="E29" s="29"/>
      <c r="F29" s="30">
        <v>0</v>
      </c>
      <c r="G29" s="4"/>
      <c r="H29" s="8"/>
    </row>
    <row r="30" spans="1:12" ht="16.5" thickBot="1">
      <c r="A30" s="14" t="s">
        <v>74</v>
      </c>
      <c r="B30" s="6"/>
      <c r="C30" s="29"/>
      <c r="D30" s="16"/>
      <c r="E30" s="29"/>
      <c r="F30" s="31">
        <f>SUM(F26:F29)</f>
        <v>101328.34999999999</v>
      </c>
      <c r="G30" s="4"/>
      <c r="H30" s="8"/>
      <c r="K30" s="75"/>
    </row>
    <row r="31" spans="1:12" ht="16.5" thickTop="1">
      <c r="A31" s="14"/>
      <c r="B31" s="6"/>
      <c r="C31" s="29"/>
      <c r="D31" s="16"/>
      <c r="E31" s="29"/>
      <c r="F31" s="75"/>
      <c r="G31" s="4"/>
      <c r="H31" s="8"/>
    </row>
    <row r="32" spans="1:12">
      <c r="A32" s="14" t="s">
        <v>75</v>
      </c>
      <c r="B32" s="6"/>
      <c r="C32" s="29"/>
      <c r="D32" s="16"/>
      <c r="E32" s="29"/>
      <c r="F32" s="75">
        <f>F36+'Petty cash fund'!F5</f>
        <v>101605.73</v>
      </c>
      <c r="G32" s="4"/>
      <c r="H32" s="8"/>
    </row>
    <row r="33" spans="1:8">
      <c r="A33" s="14"/>
      <c r="B33" s="6"/>
      <c r="C33" s="29"/>
      <c r="D33" s="16"/>
      <c r="E33" s="29"/>
      <c r="F33" s="29"/>
      <c r="G33" s="4"/>
      <c r="H33" s="8"/>
    </row>
    <row r="34" spans="1:8" ht="16.5" thickBot="1">
      <c r="A34" s="14" t="s">
        <v>82</v>
      </c>
      <c r="B34" s="6"/>
      <c r="C34" s="29"/>
      <c r="D34" s="16"/>
      <c r="E34" s="29"/>
      <c r="F34" s="32">
        <v>101690.73</v>
      </c>
      <c r="G34" s="4"/>
      <c r="H34" s="8"/>
    </row>
    <row r="35" spans="1:8" ht="16.5" thickTop="1">
      <c r="A35" s="14"/>
      <c r="B35" s="6"/>
      <c r="C35" s="33"/>
      <c r="D35" s="16"/>
      <c r="E35" s="33"/>
      <c r="F35" s="33"/>
      <c r="G35" s="4"/>
      <c r="H35" s="8"/>
    </row>
    <row r="36" spans="1:8" ht="16.5" thickBot="1">
      <c r="A36" s="14" t="s">
        <v>80</v>
      </c>
      <c r="B36" s="53"/>
      <c r="D36" s="16"/>
      <c r="F36" s="32">
        <v>101968.11</v>
      </c>
      <c r="H36" s="8"/>
    </row>
    <row r="37" spans="1:8" ht="16.5" thickTop="1">
      <c r="A37" s="57"/>
      <c r="C37" s="34"/>
      <c r="D37" s="16"/>
      <c r="H37" s="8"/>
    </row>
    <row r="38" spans="1:8">
      <c r="A38" s="57" t="s">
        <v>37</v>
      </c>
      <c r="B38" s="53"/>
      <c r="C38" s="34"/>
      <c r="D38" s="26"/>
      <c r="E38" s="33"/>
      <c r="F38" s="56">
        <f>(F34-F36-E26)/F36</f>
        <v>-2.7202622466965865E-3</v>
      </c>
      <c r="H38" s="8"/>
    </row>
    <row r="39" spans="1:8">
      <c r="A39" s="57"/>
      <c r="D39" s="26"/>
      <c r="H39" s="8"/>
    </row>
    <row r="40" spans="1:8">
      <c r="A40" s="57" t="s">
        <v>63</v>
      </c>
      <c r="D40" s="26"/>
      <c r="F40" s="70">
        <f>(F36+'Petty cash fund'!F5)/B26</f>
        <v>14.169996769481136</v>
      </c>
      <c r="H40" s="85">
        <f>F36/B26</f>
        <v>14.220534504206576</v>
      </c>
    </row>
    <row r="41" spans="1:8">
      <c r="A41" s="57" t="s">
        <v>64</v>
      </c>
      <c r="D41" s="26"/>
      <c r="F41" s="70">
        <f>F30/H26</f>
        <v>14.131313186341497</v>
      </c>
      <c r="H41" s="85">
        <f>F34/H26</f>
        <v>14.181850921066937</v>
      </c>
    </row>
    <row r="42" spans="1:8">
      <c r="D42" s="26"/>
      <c r="H42" s="8"/>
    </row>
    <row r="43" spans="1:8">
      <c r="D43" s="26"/>
    </row>
    <row r="44" spans="1:8">
      <c r="D44" s="26"/>
    </row>
    <row r="45" spans="1:8">
      <c r="D45" s="26"/>
    </row>
    <row r="46" spans="1:8">
      <c r="D46" s="26"/>
    </row>
    <row r="47" spans="1:8">
      <c r="D47" s="26"/>
    </row>
    <row r="48" spans="1:8">
      <c r="D48" s="26"/>
    </row>
    <row r="49" spans="4:4">
      <c r="D49" s="26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F18" sqref="F18"/>
    </sheetView>
  </sheetViews>
  <sheetFormatPr defaultRowHeight="15"/>
  <cols>
    <col min="1" max="1" width="33.85546875" style="1" customWidth="1"/>
    <col min="2" max="2" width="14.28515625" customWidth="1"/>
    <col min="3" max="3" width="8.28515625" customWidth="1"/>
    <col min="4" max="4" width="12.42578125" customWidth="1"/>
    <col min="5" max="5" width="8.28515625" customWidth="1"/>
    <col min="6" max="6" width="13.42578125" customWidth="1"/>
  </cols>
  <sheetData>
    <row r="1" spans="1:8" ht="23.25">
      <c r="A1" s="86" t="s">
        <v>0</v>
      </c>
      <c r="B1" s="86"/>
      <c r="C1" s="86"/>
      <c r="D1" s="86"/>
      <c r="E1" s="86"/>
      <c r="F1" s="86"/>
    </row>
    <row r="2" spans="1:8" ht="23.25">
      <c r="A2" s="86" t="s">
        <v>28</v>
      </c>
      <c r="B2" s="86"/>
      <c r="C2" s="86"/>
      <c r="D2" s="86"/>
      <c r="E2" s="86"/>
      <c r="F2" s="86"/>
    </row>
    <row r="3" spans="1:8" ht="21">
      <c r="A3" s="88">
        <f>'Valuation statement'!A3</f>
        <v>42124</v>
      </c>
      <c r="B3" s="88"/>
      <c r="C3" s="88"/>
      <c r="D3" s="88"/>
      <c r="E3" s="88"/>
      <c r="F3" s="88"/>
    </row>
    <row r="4" spans="1:8" ht="21">
      <c r="A4" s="18"/>
      <c r="B4" s="18"/>
      <c r="C4" s="18"/>
      <c r="D4" s="18"/>
      <c r="E4" s="18"/>
      <c r="F4" s="18"/>
    </row>
    <row r="5" spans="1:8" ht="15.75">
      <c r="A5" s="13" t="s">
        <v>83</v>
      </c>
      <c r="B5" s="13"/>
      <c r="C5" s="13"/>
      <c r="D5" s="4"/>
      <c r="E5" s="4"/>
      <c r="F5" s="35">
        <v>-362.38</v>
      </c>
    </row>
    <row r="6" spans="1:8" ht="15.75">
      <c r="A6" s="13"/>
      <c r="B6" s="13"/>
      <c r="C6" s="13"/>
      <c r="D6" s="4"/>
      <c r="E6" s="4"/>
      <c r="F6" s="36"/>
    </row>
    <row r="7" spans="1:8" ht="15.75">
      <c r="A7" s="13" t="s">
        <v>62</v>
      </c>
      <c r="B7" s="13"/>
      <c r="C7" s="13"/>
      <c r="D7" s="4"/>
      <c r="E7" s="4"/>
      <c r="F7" s="35"/>
    </row>
    <row r="8" spans="1:8" ht="15.75">
      <c r="A8" s="13"/>
      <c r="B8" s="13"/>
      <c r="C8" s="13"/>
      <c r="D8" s="4"/>
      <c r="E8" s="74"/>
      <c r="F8" s="35"/>
    </row>
    <row r="9" spans="1:8" ht="15.75">
      <c r="A9" s="13"/>
      <c r="B9" s="13"/>
      <c r="C9" s="13"/>
      <c r="D9" s="4"/>
      <c r="E9" s="74"/>
      <c r="F9" s="35"/>
    </row>
    <row r="10" spans="1:8" ht="15.75">
      <c r="A10" s="13"/>
      <c r="B10" s="13"/>
      <c r="C10" s="13"/>
      <c r="D10" s="4"/>
      <c r="E10" s="74"/>
      <c r="F10" s="35"/>
    </row>
    <row r="11" spans="1:8" ht="15.75">
      <c r="A11" s="13"/>
      <c r="B11" s="13"/>
      <c r="C11" s="13"/>
      <c r="D11" s="4"/>
      <c r="E11" s="74"/>
      <c r="F11" s="35"/>
    </row>
    <row r="12" spans="1:8" ht="15.75">
      <c r="A12" s="13" t="s">
        <v>29</v>
      </c>
      <c r="B12" s="13"/>
      <c r="C12" s="13"/>
      <c r="D12" s="4"/>
      <c r="E12" s="37"/>
      <c r="F12" s="35">
        <f>SUM(E8:E10)</f>
        <v>0</v>
      </c>
      <c r="H12" s="65"/>
    </row>
    <row r="13" spans="1:8" ht="15.75">
      <c r="A13" s="13"/>
      <c r="B13" s="16"/>
      <c r="C13" s="16"/>
      <c r="D13" s="25"/>
      <c r="E13" s="16"/>
      <c r="F13" s="72"/>
    </row>
    <row r="14" spans="1:8" ht="15.75">
      <c r="A14" s="13" t="s">
        <v>61</v>
      </c>
      <c r="B14" s="16"/>
      <c r="C14" s="16"/>
      <c r="D14" s="9"/>
      <c r="E14" s="16"/>
      <c r="F14" s="73">
        <v>0</v>
      </c>
    </row>
    <row r="15" spans="1:8" ht="15.75">
      <c r="A15" s="13"/>
      <c r="B15" s="4"/>
      <c r="C15" s="16"/>
      <c r="D15" s="13"/>
      <c r="E15" s="4"/>
      <c r="F15" s="38"/>
    </row>
    <row r="16" spans="1:8" ht="15.75">
      <c r="A16" s="13" t="s">
        <v>84</v>
      </c>
      <c r="B16" s="4"/>
      <c r="C16" s="16"/>
      <c r="D16" s="4"/>
      <c r="E16" s="4"/>
      <c r="F16" s="39">
        <f>SUM(F5:F14)</f>
        <v>-362.38</v>
      </c>
    </row>
    <row r="17" spans="3:3">
      <c r="C17" s="17"/>
    </row>
    <row r="18" spans="3:3">
      <c r="C18" s="17"/>
    </row>
    <row r="19" spans="3:3">
      <c r="C19" s="17"/>
    </row>
    <row r="20" spans="3:3">
      <c r="C20" s="17"/>
    </row>
    <row r="21" spans="3:3">
      <c r="C21" s="17"/>
    </row>
    <row r="22" spans="3:3">
      <c r="C22" s="17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17" sqref="B17"/>
    </sheetView>
  </sheetViews>
  <sheetFormatPr defaultRowHeight="15"/>
  <cols>
    <col min="1" max="1" width="4.7109375" style="1" customWidth="1"/>
    <col min="2" max="2" width="92.7109375" bestFit="1" customWidth="1"/>
  </cols>
  <sheetData>
    <row r="1" spans="1:2">
      <c r="B1" s="71" t="s">
        <v>71</v>
      </c>
    </row>
    <row r="3" spans="1:2">
      <c r="A3" s="1">
        <v>1</v>
      </c>
      <c r="B3" t="s">
        <v>72</v>
      </c>
    </row>
    <row r="4" spans="1:2">
      <c r="A4" s="1">
        <v>2</v>
      </c>
      <c r="B4" t="s">
        <v>65</v>
      </c>
    </row>
    <row r="5" spans="1:2">
      <c r="A5" s="1">
        <v>3</v>
      </c>
      <c r="B5" t="s">
        <v>73</v>
      </c>
    </row>
    <row r="6" spans="1:2">
      <c r="A6" s="1">
        <v>4</v>
      </c>
      <c r="B6" t="s">
        <v>67</v>
      </c>
    </row>
    <row r="7" spans="1:2">
      <c r="A7" s="1">
        <v>5</v>
      </c>
      <c r="B7" t="s">
        <v>70</v>
      </c>
    </row>
    <row r="8" spans="1:2">
      <c r="A8" s="1">
        <v>6</v>
      </c>
      <c r="B8" t="s">
        <v>69</v>
      </c>
    </row>
    <row r="9" spans="1:2">
      <c r="A9" s="1">
        <v>7</v>
      </c>
      <c r="B9" t="s">
        <v>68</v>
      </c>
    </row>
    <row r="10" spans="1:2">
      <c r="A10" s="1">
        <v>8</v>
      </c>
      <c r="B1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Valuation statement</vt:lpstr>
      <vt:lpstr>Valuation recap</vt:lpstr>
      <vt:lpstr>Petty cash fund</vt:lpstr>
      <vt:lpstr>Work process</vt:lpstr>
    </vt:vector>
  </TitlesOfParts>
  <Company>Honeywell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e099835</dc:creator>
  <cp:lastModifiedBy>e099835</cp:lastModifiedBy>
  <dcterms:created xsi:type="dcterms:W3CDTF">2014-11-17T23:24:54Z</dcterms:created>
  <dcterms:modified xsi:type="dcterms:W3CDTF">2015-05-11T23:43:19Z</dcterms:modified>
</cp:coreProperties>
</file>