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Valuation statement" sheetId="1" r:id="rId1"/>
    <sheet name="Valuation recap" sheetId="2" r:id="rId2"/>
    <sheet name="Petty cash fund" sheetId="3" r:id="rId3"/>
    <sheet name="Work process" sheetId="4" r:id="rId4"/>
  </sheets>
  <calcPr calcId="125725"/>
</workbook>
</file>

<file path=xl/calcChain.xml><?xml version="1.0" encoding="utf-8"?>
<calcChain xmlns="http://schemas.openxmlformats.org/spreadsheetml/2006/main">
  <c r="D25" i="2"/>
  <c r="D24"/>
  <c r="D23"/>
  <c r="D22"/>
  <c r="D21"/>
  <c r="D20"/>
  <c r="D19"/>
  <c r="D18"/>
  <c r="D17"/>
  <c r="D16"/>
  <c r="D15"/>
  <c r="D14"/>
  <c r="D13"/>
  <c r="D12"/>
  <c r="D11"/>
  <c r="D10"/>
  <c r="D9"/>
  <c r="C25"/>
  <c r="C24"/>
  <c r="C23"/>
  <c r="C22"/>
  <c r="C21"/>
  <c r="C20"/>
  <c r="C19"/>
  <c r="C18"/>
  <c r="C17"/>
  <c r="C16"/>
  <c r="C15"/>
  <c r="C14"/>
  <c r="C13"/>
  <c r="C12"/>
  <c r="C11"/>
  <c r="C10"/>
  <c r="C9"/>
  <c r="H40"/>
  <c r="F40"/>
  <c r="F38" l="1"/>
  <c r="H9" l="1"/>
  <c r="F9" i="1"/>
  <c r="C9"/>
  <c r="F32" i="2" l="1"/>
  <c r="E26" l="1"/>
  <c r="F7"/>
  <c r="A3" i="3"/>
  <c r="A3" i="2"/>
  <c r="B26"/>
  <c r="C17" i="1"/>
  <c r="C16"/>
  <c r="C15"/>
  <c r="C14"/>
  <c r="C13"/>
  <c r="C12"/>
  <c r="C11"/>
  <c r="C10"/>
  <c r="C8"/>
  <c r="H15" i="2" l="1"/>
  <c r="H24"/>
  <c r="H12"/>
  <c r="H10"/>
  <c r="H22"/>
  <c r="H20"/>
  <c r="H17"/>
  <c r="H13"/>
  <c r="H14"/>
  <c r="H11"/>
  <c r="H21"/>
  <c r="H18"/>
  <c r="H19"/>
  <c r="H16"/>
  <c r="H25"/>
  <c r="H23"/>
  <c r="F10" i="1"/>
  <c r="F12" i="3"/>
  <c r="F16" s="1"/>
  <c r="F17" i="1"/>
  <c r="F16"/>
  <c r="F15"/>
  <c r="F14"/>
  <c r="F13"/>
  <c r="F12"/>
  <c r="F11"/>
  <c r="F8"/>
  <c r="F28" i="2" l="1"/>
  <c r="F28" i="1"/>
  <c r="F20"/>
  <c r="F24" s="1"/>
  <c r="C26" i="2" l="1"/>
  <c r="F30" i="1"/>
  <c r="F24" i="2" l="1"/>
  <c r="F10"/>
  <c r="F18"/>
  <c r="F15"/>
  <c r="F12"/>
  <c r="F14"/>
  <c r="F13"/>
  <c r="F11"/>
  <c r="F17"/>
  <c r="F22"/>
  <c r="F23"/>
  <c r="F19"/>
  <c r="F20"/>
  <c r="F25"/>
  <c r="F16"/>
  <c r="F9"/>
  <c r="F21"/>
  <c r="D26" l="1"/>
  <c r="F26"/>
  <c r="F30" s="1"/>
  <c r="G9" l="1"/>
  <c r="G17"/>
  <c r="G19"/>
  <c r="G20"/>
  <c r="G15"/>
  <c r="G21"/>
  <c r="G14"/>
  <c r="G12"/>
  <c r="G24"/>
  <c r="G16"/>
  <c r="G25"/>
  <c r="G10"/>
  <c r="G23"/>
  <c r="G13"/>
  <c r="G18"/>
  <c r="G11"/>
  <c r="G22"/>
  <c r="G26" l="1"/>
  <c r="H26"/>
  <c r="F41" s="1"/>
  <c r="F25" i="1" l="1"/>
  <c r="F26" s="1"/>
</calcChain>
</file>

<file path=xl/sharedStrings.xml><?xml version="1.0" encoding="utf-8"?>
<sst xmlns="http://schemas.openxmlformats.org/spreadsheetml/2006/main" count="93" uniqueCount="85">
  <si>
    <t>ONTHEMARK INVESTING CLUB LLC</t>
  </si>
  <si>
    <t>Valuation Statement</t>
  </si>
  <si>
    <t>No. of</t>
  </si>
  <si>
    <t>Cost per</t>
  </si>
  <si>
    <t>Total</t>
  </si>
  <si>
    <t>$ per Share</t>
  </si>
  <si>
    <t>Company</t>
  </si>
  <si>
    <t>Shares</t>
  </si>
  <si>
    <t>Share</t>
  </si>
  <si>
    <t>Cost</t>
  </si>
  <si>
    <t>This Date</t>
  </si>
  <si>
    <t>Value</t>
  </si>
  <si>
    <t>Google Inc (GOOG)</t>
  </si>
  <si>
    <t xml:space="preserve">Cash on hand </t>
  </si>
  <si>
    <t>Valuation Statement Recap</t>
  </si>
  <si>
    <t>(Decrease)</t>
  </si>
  <si>
    <t>Deposited</t>
  </si>
  <si>
    <t>Member's</t>
  </si>
  <si>
    <t>% of</t>
  </si>
  <si>
    <t>Beginning</t>
  </si>
  <si>
    <t>of Acct.</t>
  </si>
  <si>
    <t>Increase</t>
  </si>
  <si>
    <t>Balance</t>
  </si>
  <si>
    <t>Ending</t>
  </si>
  <si>
    <t>Member</t>
  </si>
  <si>
    <t>Units</t>
  </si>
  <si>
    <t>in Value</t>
  </si>
  <si>
    <t>Less Outstanding Deposit</t>
  </si>
  <si>
    <t>Petty Cash Fund</t>
  </si>
  <si>
    <t>Total Funds Added to Account</t>
  </si>
  <si>
    <t>in</t>
  </si>
  <si>
    <t>Delta Airlines (DAL)</t>
  </si>
  <si>
    <t>Ishares TRMSCI USA (QUAL)</t>
  </si>
  <si>
    <t>Lear Corp (LEA)</t>
  </si>
  <si>
    <t>Escalade Inc (ESCA)</t>
  </si>
  <si>
    <t>CVS Caremark (CVS)</t>
  </si>
  <si>
    <t>Ishares Commercial Debt (CSJ)</t>
  </si>
  <si>
    <t>Account gain</t>
  </si>
  <si>
    <t>Scottrade Account Balance 12/31/2014</t>
  </si>
  <si>
    <t>Mark Bates</t>
  </si>
  <si>
    <t>Linda Bates</t>
  </si>
  <si>
    <t>Mike Bates</t>
  </si>
  <si>
    <t>Sue Bates</t>
  </si>
  <si>
    <t>Kevin Boggs</t>
  </si>
  <si>
    <t>Tom Fitzpatrick</t>
  </si>
  <si>
    <t>Tony Kern</t>
  </si>
  <si>
    <t>Joe Kipp</t>
  </si>
  <si>
    <t>Roger Kobel</t>
  </si>
  <si>
    <t>Bill Lupone</t>
  </si>
  <si>
    <t>Mike McCarl</t>
  </si>
  <si>
    <t>Dan Miley</t>
  </si>
  <si>
    <t>Steve Newsome</t>
  </si>
  <si>
    <t>Fred Spyhalski</t>
  </si>
  <si>
    <t>Member Totals</t>
  </si>
  <si>
    <t>Phil Walling</t>
  </si>
  <si>
    <t>Basis</t>
  </si>
  <si>
    <t>Total no. of valuation units</t>
  </si>
  <si>
    <t>Value of each unit</t>
  </si>
  <si>
    <t>Total equities</t>
  </si>
  <si>
    <t>Total Scottrade club value this date</t>
  </si>
  <si>
    <t>Total club value this date</t>
  </si>
  <si>
    <t>Petty cash total</t>
  </si>
  <si>
    <t>Dispersements from Account</t>
  </si>
  <si>
    <t>Funds Added to Account</t>
  </si>
  <si>
    <t>Beginning unit value</t>
  </si>
  <si>
    <t>Ending unit value</t>
  </si>
  <si>
    <t>Get Scottrade statement for month end</t>
  </si>
  <si>
    <t>Update Petty cash worksheet</t>
  </si>
  <si>
    <t>Update valuation recap work sheet with any funds added to members accounts</t>
  </si>
  <si>
    <t>Update Valuation statement worksheet with month end stock values</t>
  </si>
  <si>
    <t>Update Valuation statement worksheet with month end stock holdings (name and number of shares)</t>
  </si>
  <si>
    <t>Update Valuation statement worksheet with month end cash on hand</t>
  </si>
  <si>
    <t>Finacial report work process</t>
  </si>
  <si>
    <t>Update Valuation statement worksheet with month end date</t>
  </si>
  <si>
    <t>Update valuation recap worksheet Scottrade totals for this month end and preceding month end</t>
  </si>
  <si>
    <t xml:space="preserve">Current Month Total Member Capital and Petty Cash </t>
  </si>
  <si>
    <t>Previous Month Member total capital and petty cash amount</t>
  </si>
  <si>
    <t>plus Petty Cash</t>
  </si>
  <si>
    <t>Ed Gawarecki</t>
  </si>
  <si>
    <t>Lakhsmi Sreenivasan</t>
  </si>
  <si>
    <t>Con-Way (CNW)</t>
  </si>
  <si>
    <t>January</t>
  </si>
  <si>
    <t>Scottrade Account Balance 01/31/2015</t>
  </si>
  <si>
    <t>Beginning Balance 12/31/2014</t>
  </si>
  <si>
    <t>Total Ending Balance 01/31/2015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</si>
</sst>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0_);_(* \(#,##0.00\);_(* \-??_);_(@_)"/>
    <numFmt numFmtId="166" formatCode="mmmm\ d&quot;, &quot;yyyy;@"/>
    <numFmt numFmtId="167" formatCode="0.0%"/>
    <numFmt numFmtId="168" formatCode="#,##0.000_);\(#,##0.000\)"/>
    <numFmt numFmtId="169" formatCode="0.0000"/>
    <numFmt numFmtId="170" formatCode="&quot;$&quot;#,##0.00"/>
    <numFmt numFmtId="171" formatCode="&quot;$&quot;#,##0.00000000_);\(&quot;$&quot;#,##0.00000000\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39" fontId="5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 vertical="center"/>
    </xf>
    <xf numFmtId="39" fontId="5" fillId="0" borderId="0" xfId="0" applyNumberFormat="1" applyFont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5" fontId="5" fillId="0" borderId="0" xfId="1" applyNumberFormat="1" applyFont="1" applyAlignment="1">
      <alignment horizontal="center"/>
    </xf>
    <xf numFmtId="165" fontId="5" fillId="0" borderId="0" xfId="1" applyNumberFormat="1" applyFont="1"/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165" fontId="5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7" fontId="5" fillId="0" borderId="0" xfId="1" applyNumberFormat="1" applyFont="1" applyAlignment="1">
      <alignment horizontal="center"/>
    </xf>
    <xf numFmtId="39" fontId="5" fillId="0" borderId="0" xfId="1" applyNumberFormat="1" applyFont="1" applyFill="1" applyBorder="1" applyAlignment="1" applyProtection="1">
      <alignment horizontal="center"/>
    </xf>
    <xf numFmtId="167" fontId="5" fillId="0" borderId="0" xfId="3" applyNumberFormat="1" applyFont="1" applyFill="1" applyBorder="1" applyAlignment="1" applyProtection="1">
      <alignment horizontal="center"/>
    </xf>
    <xf numFmtId="165" fontId="5" fillId="0" borderId="0" xfId="1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5" fontId="5" fillId="0" borderId="0" xfId="0" applyNumberFormat="1" applyFont="1" applyAlignment="1"/>
    <xf numFmtId="7" fontId="5" fillId="0" borderId="0" xfId="0" applyNumberFormat="1" applyFont="1" applyAlignment="1">
      <alignment horizontal="center"/>
    </xf>
    <xf numFmtId="7" fontId="5" fillId="0" borderId="3" xfId="0" applyNumberFormat="1" applyFont="1" applyBorder="1" applyAlignment="1">
      <alignment horizontal="center"/>
    </xf>
    <xf numFmtId="7" fontId="5" fillId="0" borderId="4" xfId="0" applyNumberFormat="1" applyFont="1" applyBorder="1" applyAlignment="1">
      <alignment horizontal="center"/>
    </xf>
    <xf numFmtId="165" fontId="5" fillId="0" borderId="0" xfId="0" applyNumberFormat="1" applyFont="1"/>
    <xf numFmtId="39" fontId="0" fillId="0" borderId="0" xfId="0" applyNumberFormat="1"/>
    <xf numFmtId="7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165" fontId="6" fillId="0" borderId="0" xfId="1" applyNumberFormat="1" applyFont="1"/>
    <xf numFmtId="2" fontId="5" fillId="0" borderId="0" xfId="0" applyNumberFormat="1" applyFont="1"/>
    <xf numFmtId="7" fontId="5" fillId="0" borderId="0" xfId="0" applyNumberFormat="1" applyFont="1"/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1" applyNumberFormat="1" applyFont="1"/>
    <xf numFmtId="4" fontId="5" fillId="0" borderId="0" xfId="0" applyNumberFormat="1" applyFont="1"/>
    <xf numFmtId="4" fontId="5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4" fontId="0" fillId="0" borderId="0" xfId="0" applyNumberFormat="1"/>
    <xf numFmtId="4" fontId="5" fillId="0" borderId="0" xfId="1" applyNumberFormat="1" applyFont="1" applyFill="1" applyBorder="1" applyAlignment="1" applyProtection="1">
      <alignment horizontal="center"/>
    </xf>
    <xf numFmtId="170" fontId="4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70" fontId="5" fillId="0" borderId="0" xfId="1" applyNumberFormat="1" applyFont="1" applyFill="1" applyBorder="1" applyAlignment="1" applyProtection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2" applyNumberFormat="1" applyFont="1" applyFill="1" applyBorder="1" applyAlignment="1" applyProtection="1">
      <alignment horizontal="center"/>
    </xf>
    <xf numFmtId="165" fontId="0" fillId="0" borderId="0" xfId="0" applyNumberFormat="1" applyAlignment="1">
      <alignment horizontal="center"/>
    </xf>
    <xf numFmtId="2" fontId="5" fillId="0" borderId="1" xfId="0" applyNumberFormat="1" applyFont="1" applyBorder="1" applyAlignment="1">
      <alignment horizontal="center"/>
    </xf>
    <xf numFmtId="39" fontId="5" fillId="0" borderId="0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7" fontId="5" fillId="0" borderId="0" xfId="1" applyNumberFormat="1" applyFont="1" applyFill="1" applyBorder="1" applyAlignment="1" applyProtection="1">
      <alignment horizontal="center"/>
    </xf>
    <xf numFmtId="7" fontId="5" fillId="0" borderId="0" xfId="1" applyNumberFormat="1" applyFont="1" applyBorder="1" applyAlignment="1">
      <alignment horizontal="center"/>
    </xf>
    <xf numFmtId="7" fontId="5" fillId="0" borderId="1" xfId="0" applyNumberFormat="1" applyFont="1" applyBorder="1" applyAlignment="1">
      <alignment horizontal="center"/>
    </xf>
    <xf numFmtId="7" fontId="5" fillId="0" borderId="1" xfId="1" applyNumberFormat="1" applyFont="1" applyFill="1" applyBorder="1" applyAlignment="1" applyProtection="1">
      <alignment horizontal="center"/>
    </xf>
    <xf numFmtId="7" fontId="5" fillId="0" borderId="2" xfId="1" applyNumberFormat="1" applyFont="1" applyFill="1" applyBorder="1" applyAlignment="1" applyProtection="1">
      <alignment horizontal="center"/>
    </xf>
    <xf numFmtId="7" fontId="5" fillId="0" borderId="0" xfId="1" applyNumberFormat="1" applyFont="1"/>
    <xf numFmtId="7" fontId="0" fillId="0" borderId="0" xfId="0" applyNumberFormat="1"/>
    <xf numFmtId="7" fontId="5" fillId="0" borderId="0" xfId="1" applyNumberFormat="1" applyFont="1" applyAlignment="1">
      <alignment horizontal="center" vertical="center"/>
    </xf>
    <xf numFmtId="7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0" fontId="7" fillId="0" borderId="0" xfId="0" applyFont="1"/>
    <xf numFmtId="7" fontId="5" fillId="0" borderId="0" xfId="1" applyNumberFormat="1" applyFont="1" applyFill="1" applyBorder="1" applyAlignment="1" applyProtection="1"/>
    <xf numFmtId="7" fontId="5" fillId="0" borderId="0" xfId="1" applyNumberFormat="1" applyFont="1" applyFill="1" applyBorder="1" applyAlignment="1" applyProtection="1">
      <alignment horizontal="right"/>
    </xf>
    <xf numFmtId="7" fontId="6" fillId="0" borderId="0" xfId="1" applyNumberFormat="1" applyFont="1"/>
    <xf numFmtId="7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71" fontId="5" fillId="0" borderId="0" xfId="1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opLeftCell="A6" workbookViewId="0">
      <selection activeCell="I27" sqref="I27"/>
    </sheetView>
  </sheetViews>
  <sheetFormatPr defaultRowHeight="15"/>
  <cols>
    <col min="1" max="1" width="34.5703125" bestFit="1" customWidth="1"/>
    <col min="2" max="2" width="12.42578125" style="1" customWidth="1"/>
    <col min="3" max="3" width="12.42578125" style="48" customWidth="1"/>
    <col min="4" max="4" width="12" bestFit="1" customWidth="1"/>
    <col min="5" max="5" width="13.42578125" customWidth="1"/>
    <col min="6" max="6" width="12.42578125" style="71" customWidth="1"/>
    <col min="9" max="9" width="10.85546875" bestFit="1" customWidth="1"/>
  </cols>
  <sheetData>
    <row r="1" spans="1:9" ht="23.25">
      <c r="A1" s="81" t="s">
        <v>0</v>
      </c>
      <c r="B1" s="81"/>
      <c r="C1" s="81"/>
      <c r="D1" s="81"/>
      <c r="E1" s="81"/>
      <c r="F1" s="81"/>
    </row>
    <row r="2" spans="1:9" ht="23.25">
      <c r="A2" s="81" t="s">
        <v>1</v>
      </c>
      <c r="B2" s="81"/>
      <c r="C2" s="81"/>
      <c r="D2" s="81"/>
      <c r="E2" s="81"/>
      <c r="F2" s="81"/>
    </row>
    <row r="3" spans="1:9" ht="21">
      <c r="A3" s="82">
        <v>42035</v>
      </c>
      <c r="B3" s="82"/>
      <c r="C3" s="82"/>
      <c r="D3" s="82"/>
      <c r="E3" s="82"/>
      <c r="F3" s="82"/>
    </row>
    <row r="5" spans="1:9" ht="18.75">
      <c r="A5" s="2"/>
      <c r="B5" s="3" t="s">
        <v>2</v>
      </c>
      <c r="C5" s="42" t="s">
        <v>3</v>
      </c>
      <c r="D5" s="3" t="s">
        <v>9</v>
      </c>
      <c r="E5" s="3" t="s">
        <v>5</v>
      </c>
      <c r="F5" s="50" t="s">
        <v>4</v>
      </c>
    </row>
    <row r="6" spans="1:9" ht="18.75">
      <c r="A6" s="3" t="s">
        <v>6</v>
      </c>
      <c r="B6" s="3" t="s">
        <v>7</v>
      </c>
      <c r="C6" s="42" t="s">
        <v>8</v>
      </c>
      <c r="D6" s="3" t="s">
        <v>55</v>
      </c>
      <c r="E6" s="3" t="s">
        <v>10</v>
      </c>
      <c r="F6" s="50" t="s">
        <v>11</v>
      </c>
    </row>
    <row r="7" spans="1:9" ht="18.75">
      <c r="A7" s="3"/>
      <c r="B7" s="3"/>
      <c r="C7" s="42"/>
      <c r="D7" s="3"/>
      <c r="E7" s="3"/>
      <c r="F7" s="50"/>
    </row>
    <row r="8" spans="1:9" ht="15.75">
      <c r="A8" s="13" t="s">
        <v>35</v>
      </c>
      <c r="B8" s="5">
        <v>150</v>
      </c>
      <c r="C8" s="24">
        <f>D8/B8</f>
        <v>79.223333333333329</v>
      </c>
      <c r="D8" s="66">
        <v>11883.5</v>
      </c>
      <c r="E8" s="68">
        <v>98.16</v>
      </c>
      <c r="F8" s="51">
        <f>B8*E8</f>
        <v>14724</v>
      </c>
    </row>
    <row r="9" spans="1:9" ht="15.75">
      <c r="A9" s="13" t="s">
        <v>80</v>
      </c>
      <c r="B9" s="5">
        <v>130</v>
      </c>
      <c r="C9" s="24">
        <f>D9/B9</f>
        <v>44.875230769230768</v>
      </c>
      <c r="D9" s="66">
        <v>5833.78</v>
      </c>
      <c r="E9" s="68">
        <v>40.97</v>
      </c>
      <c r="F9" s="51">
        <f>B9*E9</f>
        <v>5326.0999999999995</v>
      </c>
    </row>
    <row r="10" spans="1:9" ht="15.75">
      <c r="A10" s="13" t="s">
        <v>31</v>
      </c>
      <c r="B10" s="5">
        <v>130</v>
      </c>
      <c r="C10" s="24">
        <f t="shared" ref="C10:C17" si="0">D10/B10</f>
        <v>45.053846153846152</v>
      </c>
      <c r="D10" s="66">
        <v>5857</v>
      </c>
      <c r="E10" s="68">
        <v>47.31</v>
      </c>
      <c r="F10" s="51">
        <f>B10*E10</f>
        <v>6150.3</v>
      </c>
    </row>
    <row r="11" spans="1:9" ht="15.75">
      <c r="A11" s="13" t="s">
        <v>34</v>
      </c>
      <c r="B11" s="5">
        <v>500</v>
      </c>
      <c r="C11" s="24">
        <f t="shared" si="0"/>
        <v>12.324</v>
      </c>
      <c r="D11" s="66">
        <v>6162</v>
      </c>
      <c r="E11" s="68">
        <v>15.24</v>
      </c>
      <c r="F11" s="51">
        <f t="shared" ref="F11" si="1">B11*E11</f>
        <v>7620</v>
      </c>
      <c r="I11" s="67"/>
    </row>
    <row r="12" spans="1:9" ht="15.75">
      <c r="A12" s="13" t="s">
        <v>34</v>
      </c>
      <c r="B12" s="5">
        <v>300</v>
      </c>
      <c r="C12" s="24">
        <f t="shared" si="0"/>
        <v>15.967133333333335</v>
      </c>
      <c r="D12" s="66">
        <v>4790.1400000000003</v>
      </c>
      <c r="E12" s="68">
        <v>15.24</v>
      </c>
      <c r="F12" s="51">
        <f>B12*E12</f>
        <v>4572</v>
      </c>
    </row>
    <row r="13" spans="1:9" ht="15.75">
      <c r="A13" s="13" t="s">
        <v>12</v>
      </c>
      <c r="B13" s="5">
        <v>13</v>
      </c>
      <c r="C13" s="24">
        <f t="shared" si="0"/>
        <v>521.13846153846157</v>
      </c>
      <c r="D13" s="66">
        <v>6774.8</v>
      </c>
      <c r="E13" s="69">
        <v>534.52</v>
      </c>
      <c r="F13" s="51">
        <f t="shared" ref="F13:F14" si="2">B13*E13</f>
        <v>6948.76</v>
      </c>
    </row>
    <row r="14" spans="1:9" ht="15.75">
      <c r="A14" s="13" t="s">
        <v>12</v>
      </c>
      <c r="B14" s="5">
        <v>7</v>
      </c>
      <c r="C14" s="24">
        <f t="shared" si="0"/>
        <v>522.31428571428569</v>
      </c>
      <c r="D14" s="66">
        <v>3656.2</v>
      </c>
      <c r="E14" s="69">
        <v>534.52</v>
      </c>
      <c r="F14" s="51">
        <f t="shared" si="2"/>
        <v>3741.64</v>
      </c>
    </row>
    <row r="15" spans="1:9" ht="15.75">
      <c r="A15" s="13" t="s">
        <v>36</v>
      </c>
      <c r="B15" s="7">
        <v>100</v>
      </c>
      <c r="C15" s="24">
        <f t="shared" si="0"/>
        <v>209.73</v>
      </c>
      <c r="D15" s="32">
        <v>20973</v>
      </c>
      <c r="E15" s="69">
        <v>105.46</v>
      </c>
      <c r="F15" s="52">
        <f>B15*E15</f>
        <v>10546</v>
      </c>
    </row>
    <row r="16" spans="1:9" ht="15.75">
      <c r="A16" s="13" t="s">
        <v>32</v>
      </c>
      <c r="B16" s="5">
        <v>200</v>
      </c>
      <c r="C16" s="24">
        <f t="shared" si="0"/>
        <v>55.975000000000001</v>
      </c>
      <c r="D16" s="66">
        <v>11195</v>
      </c>
      <c r="E16" s="68">
        <v>61.17</v>
      </c>
      <c r="F16" s="51">
        <f>B16*E16</f>
        <v>12234</v>
      </c>
    </row>
    <row r="17" spans="1:8" ht="15.75">
      <c r="A17" s="13" t="s">
        <v>33</v>
      </c>
      <c r="B17" s="5">
        <v>130</v>
      </c>
      <c r="C17" s="24">
        <f t="shared" si="0"/>
        <v>89.443846153846152</v>
      </c>
      <c r="D17" s="66">
        <v>11627.7</v>
      </c>
      <c r="E17" s="68">
        <v>100.35</v>
      </c>
      <c r="F17" s="51">
        <f>B17*E17</f>
        <v>13045.5</v>
      </c>
    </row>
    <row r="18" spans="1:8" ht="15.75">
      <c r="A18" s="4"/>
      <c r="B18" s="10"/>
      <c r="C18" s="44"/>
      <c r="D18" s="11"/>
      <c r="E18" s="11"/>
      <c r="F18" s="51"/>
    </row>
    <row r="20" spans="1:8" ht="15.75">
      <c r="A20" s="13" t="s">
        <v>58</v>
      </c>
      <c r="B20" s="12"/>
      <c r="C20" s="43"/>
      <c r="D20" s="6"/>
      <c r="E20" s="6"/>
      <c r="F20" s="52">
        <f>SUM(F8:F17)</f>
        <v>84908.299999999988</v>
      </c>
    </row>
    <row r="21" spans="1:8" ht="15.75">
      <c r="A21" s="13"/>
      <c r="B21" s="13"/>
      <c r="C21" s="45"/>
      <c r="D21" s="4"/>
      <c r="E21" s="4"/>
      <c r="F21" s="53"/>
    </row>
    <row r="22" spans="1:8" ht="15.75">
      <c r="A22" s="13" t="s">
        <v>13</v>
      </c>
      <c r="B22" s="15"/>
      <c r="C22" s="46"/>
      <c r="D22" s="16"/>
      <c r="E22" s="16"/>
      <c r="F22" s="53">
        <v>9715.19</v>
      </c>
    </row>
    <row r="23" spans="1:8" ht="15.75">
      <c r="A23" s="13"/>
      <c r="B23" s="13"/>
      <c r="C23" s="46"/>
      <c r="D23" s="4"/>
      <c r="E23" s="4"/>
      <c r="F23" s="51"/>
    </row>
    <row r="24" spans="1:8" ht="15.75">
      <c r="A24" s="70" t="s">
        <v>59</v>
      </c>
      <c r="B24" s="13"/>
      <c r="C24" s="46"/>
      <c r="D24" s="4"/>
      <c r="E24" s="4"/>
      <c r="F24" s="52">
        <f>SUM(F20:F22)</f>
        <v>94623.489999999991</v>
      </c>
    </row>
    <row r="25" spans="1:8" ht="15.75">
      <c r="A25" s="70" t="s">
        <v>56</v>
      </c>
      <c r="B25" s="13"/>
      <c r="C25" s="46"/>
      <c r="D25" s="4"/>
      <c r="E25" s="4"/>
      <c r="F25" s="49">
        <f>'Valuation recap'!H26</f>
        <v>7026.4900000000007</v>
      </c>
    </row>
    <row r="26" spans="1:8" ht="15.75">
      <c r="A26" s="70" t="s">
        <v>57</v>
      </c>
      <c r="B26" s="13"/>
      <c r="C26" s="46"/>
      <c r="D26" s="4"/>
      <c r="E26" s="4"/>
      <c r="F26" s="54">
        <f>F30/F25</f>
        <v>13.407990333722809</v>
      </c>
    </row>
    <row r="27" spans="1:8" ht="15.75">
      <c r="A27" s="4"/>
      <c r="B27" s="13"/>
      <c r="C27" s="46"/>
      <c r="D27" s="4"/>
      <c r="E27" s="4"/>
      <c r="F27" s="51"/>
    </row>
    <row r="28" spans="1:8" ht="15.75">
      <c r="A28" s="13" t="s">
        <v>61</v>
      </c>
      <c r="B28" s="13"/>
      <c r="C28" s="46"/>
      <c r="D28" s="4"/>
      <c r="E28" s="4"/>
      <c r="F28" s="32">
        <f>'Petty cash fund'!F16</f>
        <v>-412.38</v>
      </c>
      <c r="H28" s="67"/>
    </row>
    <row r="29" spans="1:8" ht="15.75">
      <c r="A29" s="4"/>
      <c r="B29" s="13"/>
      <c r="C29" s="46"/>
      <c r="D29" s="4"/>
      <c r="E29" s="4"/>
      <c r="F29" s="51"/>
    </row>
    <row r="30" spans="1:8" ht="15.75">
      <c r="A30" s="70" t="s">
        <v>60</v>
      </c>
      <c r="B30" s="13"/>
      <c r="C30" s="46"/>
      <c r="D30" s="4"/>
      <c r="E30" s="4"/>
      <c r="F30" s="32">
        <f>F24+F28</f>
        <v>94211.109999999986</v>
      </c>
    </row>
    <row r="31" spans="1:8" ht="15.75">
      <c r="A31" s="4"/>
      <c r="B31" s="13"/>
      <c r="C31" s="46"/>
      <c r="D31" s="4"/>
      <c r="E31" s="4"/>
      <c r="F31" s="51"/>
    </row>
    <row r="32" spans="1:8" ht="15.75">
      <c r="A32" s="4"/>
      <c r="B32" s="13"/>
      <c r="C32" s="46"/>
      <c r="D32" s="4"/>
      <c r="E32" s="4"/>
      <c r="F32" s="51"/>
    </row>
    <row r="33" spans="1:6" ht="15.75">
      <c r="A33" s="4"/>
      <c r="B33" s="13"/>
      <c r="C33" s="46"/>
      <c r="D33" s="4"/>
      <c r="E33" s="4"/>
      <c r="F33" s="51"/>
    </row>
    <row r="34" spans="1:6" ht="15.75">
      <c r="A34" s="4"/>
      <c r="B34" s="13"/>
      <c r="C34" s="46"/>
      <c r="D34" s="4"/>
      <c r="E34" s="4"/>
      <c r="F34" s="51"/>
    </row>
    <row r="35" spans="1:6" ht="15.75">
      <c r="A35" s="4"/>
      <c r="C35" s="47"/>
    </row>
    <row r="36" spans="1:6" ht="15.75">
      <c r="A36" s="4"/>
      <c r="C36" s="47"/>
    </row>
    <row r="37" spans="1:6">
      <c r="C37" s="47"/>
    </row>
    <row r="38" spans="1:6">
      <c r="C38" s="47"/>
    </row>
    <row r="39" spans="1:6">
      <c r="C39" s="47"/>
    </row>
    <row r="40" spans="1:6">
      <c r="C40" s="47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13" workbookViewId="0">
      <selection activeCell="M38" sqref="M38"/>
    </sheetView>
  </sheetViews>
  <sheetFormatPr defaultRowHeight="15.75"/>
  <cols>
    <col min="1" max="1" width="58.85546875" style="1" bestFit="1" customWidth="1"/>
    <col min="2" max="2" width="12.42578125" style="1" customWidth="1"/>
    <col min="3" max="3" width="14.5703125" customWidth="1"/>
    <col min="4" max="4" width="12.42578125" customWidth="1"/>
    <col min="5" max="5" width="12.42578125" style="4" customWidth="1"/>
    <col min="6" max="6" width="14.5703125" customWidth="1"/>
    <col min="7" max="7" width="9.85546875" customWidth="1"/>
    <col min="8" max="8" width="13.42578125" customWidth="1"/>
    <col min="11" max="11" width="15.7109375" customWidth="1"/>
    <col min="12" max="12" width="15.42578125" bestFit="1" customWidth="1"/>
  </cols>
  <sheetData>
    <row r="1" spans="1:12" ht="23.25">
      <c r="A1" s="81" t="s">
        <v>0</v>
      </c>
      <c r="B1" s="81"/>
      <c r="C1" s="81"/>
      <c r="D1" s="81"/>
      <c r="E1" s="81"/>
      <c r="F1" s="81"/>
      <c r="G1" s="81"/>
      <c r="H1" s="81"/>
    </row>
    <row r="2" spans="1:12" ht="23.25">
      <c r="A2" s="81" t="s">
        <v>14</v>
      </c>
      <c r="B2" s="81"/>
      <c r="C2" s="81"/>
      <c r="D2" s="81"/>
      <c r="E2" s="81"/>
      <c r="F2" s="81"/>
      <c r="G2" s="81"/>
      <c r="H2" s="81"/>
    </row>
    <row r="3" spans="1:12" ht="21">
      <c r="A3" s="83">
        <f>'Valuation statement'!A3</f>
        <v>42035</v>
      </c>
      <c r="B3" s="83"/>
      <c r="C3" s="83"/>
      <c r="D3" s="83"/>
      <c r="E3" s="83"/>
      <c r="F3" s="83"/>
      <c r="G3" s="83"/>
      <c r="H3" s="83"/>
    </row>
    <row r="4" spans="1:12" ht="21">
      <c r="A4" s="18"/>
      <c r="B4" s="18"/>
      <c r="C4" s="18"/>
      <c r="D4" s="18"/>
      <c r="E4" s="13"/>
      <c r="F4" s="18"/>
      <c r="G4" s="19"/>
      <c r="H4" s="20"/>
    </row>
    <row r="5" spans="1:12" ht="18.75">
      <c r="A5" s="3"/>
      <c r="B5" s="3"/>
      <c r="C5" s="3" t="s">
        <v>11</v>
      </c>
      <c r="D5" s="21" t="s">
        <v>15</v>
      </c>
      <c r="E5" s="21" t="s">
        <v>16</v>
      </c>
      <c r="F5" s="3" t="s">
        <v>17</v>
      </c>
      <c r="G5" s="3" t="s">
        <v>18</v>
      </c>
      <c r="H5" s="21"/>
    </row>
    <row r="6" spans="1:12" ht="18.75">
      <c r="A6" s="3"/>
      <c r="B6" s="3" t="s">
        <v>19</v>
      </c>
      <c r="C6" s="3" t="s">
        <v>20</v>
      </c>
      <c r="D6" s="3" t="s">
        <v>21</v>
      </c>
      <c r="E6" s="3" t="s">
        <v>30</v>
      </c>
      <c r="F6" s="3" t="s">
        <v>22</v>
      </c>
      <c r="G6" s="3" t="s">
        <v>4</v>
      </c>
      <c r="H6" s="3" t="s">
        <v>23</v>
      </c>
    </row>
    <row r="7" spans="1:12" ht="18.75">
      <c r="A7" s="3" t="s">
        <v>24</v>
      </c>
      <c r="B7" s="3" t="s">
        <v>25</v>
      </c>
      <c r="C7" s="22">
        <v>42004</v>
      </c>
      <c r="D7" s="3" t="s">
        <v>26</v>
      </c>
      <c r="E7" s="3" t="s">
        <v>81</v>
      </c>
      <c r="F7" s="22">
        <f>'Valuation statement'!A3</f>
        <v>42035</v>
      </c>
      <c r="G7" s="3" t="s">
        <v>11</v>
      </c>
      <c r="H7" s="3" t="s">
        <v>25</v>
      </c>
    </row>
    <row r="8" spans="1:12">
      <c r="C8" s="23"/>
      <c r="D8" s="1"/>
      <c r="E8" s="13"/>
      <c r="F8" s="1"/>
      <c r="H8" s="13"/>
    </row>
    <row r="9" spans="1:12">
      <c r="A9" s="13" t="s">
        <v>39</v>
      </c>
      <c r="B9" s="8">
        <v>670.91</v>
      </c>
      <c r="C9" s="24">
        <f>ROUND(B9*($H$40),2)</f>
        <v>9043.0400000000009</v>
      </c>
      <c r="D9" s="61">
        <f>$F$38*C9</f>
        <v>-8.1131834347217815</v>
      </c>
      <c r="E9" s="24"/>
      <c r="F9" s="24">
        <f>C9+D9+E9</f>
        <v>9034.9268165652793</v>
      </c>
      <c r="G9" s="26">
        <f>F9/$F$26</f>
        <v>9.5482916732042747E-2</v>
      </c>
      <c r="H9" s="8">
        <f>B9+(E9/$F$40)</f>
        <v>670.91</v>
      </c>
      <c r="K9" s="79"/>
    </row>
    <row r="10" spans="1:12">
      <c r="A10" s="13" t="s">
        <v>40</v>
      </c>
      <c r="B10" s="8">
        <v>670.91</v>
      </c>
      <c r="C10" s="24">
        <f t="shared" ref="C10:C25" si="0">ROUND(B10*($H$40),2)</f>
        <v>9043.0400000000009</v>
      </c>
      <c r="D10" s="61">
        <f t="shared" ref="D10:D25" si="1">$F$38*C10</f>
        <v>-8.1131834347217815</v>
      </c>
      <c r="E10" s="24"/>
      <c r="F10" s="24">
        <f>C10+D10+E10</f>
        <v>9034.9268165652793</v>
      </c>
      <c r="G10" s="26">
        <f t="shared" ref="G10:G25" si="2">F10/$F$26</f>
        <v>9.5482916732042747E-2</v>
      </c>
      <c r="H10" s="8">
        <f t="shared" ref="H10:H25" si="3">B10+(E10/$F$40)</f>
        <v>670.91</v>
      </c>
      <c r="K10" s="79"/>
      <c r="L10" s="28"/>
    </row>
    <row r="11" spans="1:12">
      <c r="A11" s="13" t="s">
        <v>41</v>
      </c>
      <c r="B11" s="8">
        <v>637.11</v>
      </c>
      <c r="C11" s="24">
        <f t="shared" si="0"/>
        <v>8587.4599999999991</v>
      </c>
      <c r="D11" s="61">
        <f t="shared" si="1"/>
        <v>-7.7044487493515348</v>
      </c>
      <c r="E11" s="61"/>
      <c r="F11" s="24">
        <f t="shared" ref="F11:F25" si="4">C11+D11+E11</f>
        <v>8579.7555512506478</v>
      </c>
      <c r="G11" s="26">
        <f t="shared" si="2"/>
        <v>9.0672575607289987E-2</v>
      </c>
      <c r="H11" s="8">
        <f t="shared" si="3"/>
        <v>637.11</v>
      </c>
      <c r="K11" s="79"/>
    </row>
    <row r="12" spans="1:12">
      <c r="A12" s="13" t="s">
        <v>42</v>
      </c>
      <c r="B12" s="8">
        <v>637.11</v>
      </c>
      <c r="C12" s="24">
        <f t="shared" si="0"/>
        <v>8587.4599999999991</v>
      </c>
      <c r="D12" s="61">
        <f t="shared" si="1"/>
        <v>-7.7044487493515348</v>
      </c>
      <c r="E12" s="61"/>
      <c r="F12" s="24">
        <f t="shared" si="4"/>
        <v>8579.7555512506478</v>
      </c>
      <c r="G12" s="26">
        <f t="shared" si="2"/>
        <v>9.0672575607289987E-2</v>
      </c>
      <c r="H12" s="8">
        <f t="shared" si="3"/>
        <v>637.11</v>
      </c>
      <c r="K12" s="79"/>
    </row>
    <row r="13" spans="1:12">
      <c r="A13" s="13" t="s">
        <v>43</v>
      </c>
      <c r="B13" s="8">
        <v>262.12</v>
      </c>
      <c r="C13" s="24">
        <f t="shared" si="0"/>
        <v>3533.06</v>
      </c>
      <c r="D13" s="61">
        <f t="shared" si="1"/>
        <v>-3.1697707702142353</v>
      </c>
      <c r="E13" s="61"/>
      <c r="F13" s="24">
        <f t="shared" si="4"/>
        <v>3529.8902292297857</v>
      </c>
      <c r="G13" s="26">
        <f t="shared" si="2"/>
        <v>3.7304587150926119E-2</v>
      </c>
      <c r="H13" s="8">
        <f t="shared" si="3"/>
        <v>262.12</v>
      </c>
      <c r="K13" s="79"/>
      <c r="L13" s="28"/>
    </row>
    <row r="14" spans="1:12">
      <c r="A14" s="13" t="s">
        <v>44</v>
      </c>
      <c r="B14" s="8">
        <v>223.2</v>
      </c>
      <c r="C14" s="24">
        <f t="shared" si="0"/>
        <v>3008.46</v>
      </c>
      <c r="D14" s="61">
        <f t="shared" si="1"/>
        <v>-2.6991131119649023</v>
      </c>
      <c r="E14" s="24"/>
      <c r="F14" s="24">
        <f t="shared" si="4"/>
        <v>3005.7608868880352</v>
      </c>
      <c r="G14" s="26">
        <f t="shared" si="2"/>
        <v>3.1765483252499303E-2</v>
      </c>
      <c r="H14" s="8">
        <f t="shared" si="3"/>
        <v>223.2</v>
      </c>
      <c r="K14" s="79"/>
      <c r="L14" s="28"/>
    </row>
    <row r="15" spans="1:12">
      <c r="A15" s="13" t="s">
        <v>78</v>
      </c>
      <c r="B15" s="8">
        <v>151.99</v>
      </c>
      <c r="C15" s="24">
        <f t="shared" si="0"/>
        <v>2048.64</v>
      </c>
      <c r="D15" s="61">
        <f t="shared" si="1"/>
        <v>-1.8379872378877489</v>
      </c>
      <c r="E15" s="24"/>
      <c r="F15" s="24">
        <f t="shared" si="4"/>
        <v>2046.8020127621121</v>
      </c>
      <c r="G15" s="26">
        <f t="shared" si="2"/>
        <v>2.1631013744706652E-2</v>
      </c>
      <c r="H15" s="8">
        <f t="shared" si="3"/>
        <v>151.99</v>
      </c>
      <c r="K15" s="79"/>
      <c r="L15" s="28"/>
    </row>
    <row r="16" spans="1:12">
      <c r="A16" s="13" t="s">
        <v>45</v>
      </c>
      <c r="B16" s="8">
        <v>716.05</v>
      </c>
      <c r="C16" s="24">
        <f t="shared" si="0"/>
        <v>9651.48</v>
      </c>
      <c r="D16" s="61">
        <f t="shared" si="1"/>
        <v>-8.6590601895544612</v>
      </c>
      <c r="E16" s="24"/>
      <c r="F16" s="24">
        <f t="shared" si="4"/>
        <v>9642.8209398104445</v>
      </c>
      <c r="G16" s="26">
        <f t="shared" si="2"/>
        <v>0.10190726361721011</v>
      </c>
      <c r="H16" s="8">
        <f t="shared" si="3"/>
        <v>716.05</v>
      </c>
      <c r="K16" s="79"/>
      <c r="L16" s="28"/>
    </row>
    <row r="17" spans="1:12">
      <c r="A17" s="13" t="s">
        <v>46</v>
      </c>
      <c r="B17" s="8">
        <v>309.62</v>
      </c>
      <c r="C17" s="24">
        <f t="shared" si="0"/>
        <v>4173.3</v>
      </c>
      <c r="D17" s="61">
        <f t="shared" si="1"/>
        <v>-3.7441776690277178</v>
      </c>
      <c r="E17" s="24"/>
      <c r="F17" s="24">
        <f t="shared" si="4"/>
        <v>4169.5558223309727</v>
      </c>
      <c r="G17" s="26">
        <f t="shared" si="2"/>
        <v>4.4064701294900165E-2</v>
      </c>
      <c r="H17" s="8">
        <f t="shared" si="3"/>
        <v>309.62</v>
      </c>
      <c r="K17" s="79"/>
      <c r="L17" s="29"/>
    </row>
    <row r="18" spans="1:12">
      <c r="A18" s="13" t="s">
        <v>47</v>
      </c>
      <c r="B18" s="8">
        <v>262.12</v>
      </c>
      <c r="C18" s="24">
        <f t="shared" si="0"/>
        <v>3533.06</v>
      </c>
      <c r="D18" s="61">
        <f t="shared" si="1"/>
        <v>-3.1697707702142353</v>
      </c>
      <c r="E18" s="24"/>
      <c r="F18" s="24">
        <f t="shared" si="4"/>
        <v>3529.8902292297857</v>
      </c>
      <c r="G18" s="26">
        <f t="shared" si="2"/>
        <v>3.7304587150926119E-2</v>
      </c>
      <c r="H18" s="8">
        <f t="shared" si="3"/>
        <v>262.12</v>
      </c>
      <c r="K18" s="79"/>
    </row>
    <row r="19" spans="1:12">
      <c r="A19" s="13" t="s">
        <v>79</v>
      </c>
      <c r="B19" s="8">
        <v>0</v>
      </c>
      <c r="C19" s="24">
        <f t="shared" si="0"/>
        <v>0</v>
      </c>
      <c r="D19" s="61">
        <f t="shared" si="1"/>
        <v>0</v>
      </c>
      <c r="E19" s="24"/>
      <c r="F19" s="24">
        <f t="shared" si="4"/>
        <v>0</v>
      </c>
      <c r="G19" s="26">
        <f t="shared" si="2"/>
        <v>0</v>
      </c>
      <c r="H19" s="8">
        <f t="shared" si="3"/>
        <v>0</v>
      </c>
      <c r="K19" s="79"/>
    </row>
    <row r="20" spans="1:12">
      <c r="A20" s="13" t="s">
        <v>48</v>
      </c>
      <c r="B20" s="8">
        <v>241.56</v>
      </c>
      <c r="C20" s="24">
        <f t="shared" si="0"/>
        <v>3255.93</v>
      </c>
      <c r="D20" s="61">
        <f t="shared" si="1"/>
        <v>-2.921136845641918</v>
      </c>
      <c r="E20" s="24"/>
      <c r="F20" s="24">
        <f t="shared" si="4"/>
        <v>3253.0088631543581</v>
      </c>
      <c r="G20" s="26">
        <f t="shared" si="2"/>
        <v>3.4378449401457907E-2</v>
      </c>
      <c r="H20" s="8">
        <f t="shared" si="3"/>
        <v>241.56</v>
      </c>
      <c r="K20" s="79"/>
    </row>
    <row r="21" spans="1:12">
      <c r="A21" s="13" t="s">
        <v>49</v>
      </c>
      <c r="B21" s="8">
        <v>263.06</v>
      </c>
      <c r="C21" s="24">
        <f t="shared" si="0"/>
        <v>3545.73</v>
      </c>
      <c r="D21" s="61">
        <f t="shared" si="1"/>
        <v>-3.1811379690896051</v>
      </c>
      <c r="E21" s="24"/>
      <c r="F21" s="24">
        <f t="shared" si="4"/>
        <v>3542.5488620309102</v>
      </c>
      <c r="G21" s="26">
        <f t="shared" si="2"/>
        <v>3.743836611850726E-2</v>
      </c>
      <c r="H21" s="8">
        <f t="shared" si="3"/>
        <v>263.06</v>
      </c>
      <c r="K21" s="79"/>
    </row>
    <row r="22" spans="1:12">
      <c r="A22" s="13" t="s">
        <v>50</v>
      </c>
      <c r="B22" s="8">
        <v>584.02</v>
      </c>
      <c r="C22" s="24">
        <f t="shared" si="0"/>
        <v>7871.87</v>
      </c>
      <c r="D22" s="61">
        <f t="shared" si="1"/>
        <v>-7.0624397640929768</v>
      </c>
      <c r="E22" s="24"/>
      <c r="F22" s="24">
        <f t="shared" si="4"/>
        <v>7864.8075602359067</v>
      </c>
      <c r="G22" s="26">
        <f t="shared" si="2"/>
        <v>8.3116861999445457E-2</v>
      </c>
      <c r="H22" s="8">
        <f t="shared" si="3"/>
        <v>584.02</v>
      </c>
      <c r="K22" s="79"/>
    </row>
    <row r="23" spans="1:12">
      <c r="A23" s="13" t="s">
        <v>51</v>
      </c>
      <c r="B23" s="8">
        <v>364.25</v>
      </c>
      <c r="C23" s="24">
        <f t="shared" si="0"/>
        <v>4909.6400000000003</v>
      </c>
      <c r="D23" s="61">
        <f t="shared" si="1"/>
        <v>-4.4048030218209195</v>
      </c>
      <c r="E23" s="24"/>
      <c r="F23" s="24">
        <f t="shared" si="4"/>
        <v>4905.2351969781794</v>
      </c>
      <c r="G23" s="26">
        <f t="shared" si="2"/>
        <v>5.1839508318475461E-2</v>
      </c>
      <c r="H23" s="8">
        <f t="shared" si="3"/>
        <v>364.25</v>
      </c>
      <c r="K23" s="79"/>
    </row>
    <row r="24" spans="1:12">
      <c r="A24" s="13" t="s">
        <v>52</v>
      </c>
      <c r="B24" s="57">
        <v>880.47</v>
      </c>
      <c r="C24" s="24">
        <f t="shared" si="0"/>
        <v>11867.65</v>
      </c>
      <c r="D24" s="61">
        <f t="shared" si="1"/>
        <v>-10.647351044458052</v>
      </c>
      <c r="E24" s="62"/>
      <c r="F24" s="24">
        <f t="shared" si="4"/>
        <v>11857.002648955542</v>
      </c>
      <c r="G24" s="26">
        <f t="shared" si="2"/>
        <v>0.12530717952757336</v>
      </c>
      <c r="H24" s="8">
        <f t="shared" si="3"/>
        <v>880.47</v>
      </c>
      <c r="K24" s="79"/>
    </row>
    <row r="25" spans="1:12">
      <c r="A25" s="13" t="s">
        <v>54</v>
      </c>
      <c r="B25" s="57">
        <v>151.99</v>
      </c>
      <c r="C25" s="24">
        <f t="shared" si="0"/>
        <v>2048.64</v>
      </c>
      <c r="D25" s="61">
        <f t="shared" si="1"/>
        <v>-1.8379872378877489</v>
      </c>
      <c r="E25" s="62"/>
      <c r="F25" s="24">
        <f t="shared" si="4"/>
        <v>2046.8020127621121</v>
      </c>
      <c r="G25" s="26">
        <f t="shared" si="2"/>
        <v>2.1631013744706652E-2</v>
      </c>
      <c r="H25" s="8">
        <f t="shared" si="3"/>
        <v>151.99</v>
      </c>
      <c r="K25" s="79"/>
    </row>
    <row r="26" spans="1:12">
      <c r="A26" s="60" t="s">
        <v>53</v>
      </c>
      <c r="B26" s="56">
        <f t="shared" ref="B26:H26" si="5">SUM(B9:B25)</f>
        <v>7026.4900000000007</v>
      </c>
      <c r="C26" s="63">
        <f t="shared" si="5"/>
        <v>94708.459999999992</v>
      </c>
      <c r="D26" s="65">
        <f t="shared" si="5"/>
        <v>-84.97000000000115</v>
      </c>
      <c r="E26" s="63">
        <f t="shared" si="5"/>
        <v>0</v>
      </c>
      <c r="F26" s="64">
        <f t="shared" si="5"/>
        <v>94623.489999999991</v>
      </c>
      <c r="G26" s="30">
        <f t="shared" si="5"/>
        <v>1</v>
      </c>
      <c r="H26" s="56">
        <f t="shared" si="5"/>
        <v>7026.4900000000007</v>
      </c>
      <c r="K26" s="80"/>
    </row>
    <row r="27" spans="1:12">
      <c r="A27" s="13"/>
      <c r="B27" s="6"/>
      <c r="C27" s="31"/>
      <c r="D27" s="16"/>
      <c r="E27" s="31"/>
      <c r="F27" s="13"/>
      <c r="G27" s="4"/>
      <c r="H27" s="8"/>
    </row>
    <row r="28" spans="1:12">
      <c r="A28" s="14" t="s">
        <v>77</v>
      </c>
      <c r="B28" s="6"/>
      <c r="C28" s="31"/>
      <c r="D28" s="16"/>
      <c r="E28" s="31"/>
      <c r="F28" s="32">
        <f>'Petty cash fund'!F16</f>
        <v>-412.38</v>
      </c>
      <c r="G28" s="4"/>
      <c r="H28" s="8"/>
      <c r="I28" s="78"/>
      <c r="K28" s="32"/>
    </row>
    <row r="29" spans="1:12">
      <c r="A29" s="14" t="s">
        <v>27</v>
      </c>
      <c r="B29" s="6"/>
      <c r="C29" s="31"/>
      <c r="D29" s="16"/>
      <c r="E29" s="31"/>
      <c r="F29" s="32">
        <v>0</v>
      </c>
      <c r="G29" s="4"/>
      <c r="H29" s="8"/>
    </row>
    <row r="30" spans="1:12" ht="16.5" thickBot="1">
      <c r="A30" s="14" t="s">
        <v>75</v>
      </c>
      <c r="B30" s="6"/>
      <c r="C30" s="31"/>
      <c r="D30" s="16"/>
      <c r="E30" s="31"/>
      <c r="F30" s="33">
        <f>SUM(F26:F29)</f>
        <v>94211.109999999986</v>
      </c>
      <c r="G30" s="4"/>
      <c r="H30" s="8"/>
      <c r="K30" s="77"/>
    </row>
    <row r="31" spans="1:12" ht="16.5" thickTop="1">
      <c r="A31" s="14"/>
      <c r="B31" s="6"/>
      <c r="C31" s="31"/>
      <c r="D31" s="16"/>
      <c r="E31" s="31"/>
      <c r="F31" s="77"/>
      <c r="G31" s="4"/>
      <c r="H31" s="8"/>
    </row>
    <row r="32" spans="1:12">
      <c r="A32" s="14" t="s">
        <v>76</v>
      </c>
      <c r="B32" s="6"/>
      <c r="C32" s="31"/>
      <c r="D32" s="16"/>
      <c r="E32" s="31"/>
      <c r="F32" s="77">
        <f>F36+'Petty cash fund'!F5</f>
        <v>94296.08</v>
      </c>
      <c r="G32" s="4"/>
      <c r="H32" s="8"/>
    </row>
    <row r="33" spans="1:8">
      <c r="A33" s="14"/>
      <c r="B33" s="6"/>
      <c r="C33" s="31"/>
      <c r="D33" s="16"/>
      <c r="E33" s="31"/>
      <c r="F33" s="31"/>
      <c r="G33" s="4"/>
      <c r="H33" s="8"/>
    </row>
    <row r="34" spans="1:8" ht="16.5" thickBot="1">
      <c r="A34" s="14" t="s">
        <v>82</v>
      </c>
      <c r="B34" s="6"/>
      <c r="C34" s="31"/>
      <c r="D34" s="16"/>
      <c r="E34" s="31"/>
      <c r="F34" s="34">
        <v>94623.49</v>
      </c>
      <c r="G34" s="4"/>
      <c r="H34" s="8"/>
    </row>
    <row r="35" spans="1:8" ht="16.5" thickTop="1">
      <c r="A35" s="14"/>
      <c r="B35" s="6"/>
      <c r="C35" s="35"/>
      <c r="D35" s="16"/>
      <c r="E35" s="35"/>
      <c r="F35" s="35"/>
      <c r="G35" s="4"/>
      <c r="H35" s="8"/>
    </row>
    <row r="36" spans="1:8" ht="16.5" thickBot="1">
      <c r="A36" s="14" t="s">
        <v>38</v>
      </c>
      <c r="B36" s="55"/>
      <c r="D36" s="16"/>
      <c r="F36" s="34">
        <v>94708.46</v>
      </c>
      <c r="H36" s="8"/>
    </row>
    <row r="37" spans="1:8" ht="16.5" thickTop="1">
      <c r="A37" s="59"/>
      <c r="C37" s="36"/>
      <c r="D37" s="16"/>
      <c r="H37" s="8"/>
    </row>
    <row r="38" spans="1:8">
      <c r="A38" s="59" t="s">
        <v>37</v>
      </c>
      <c r="B38" s="55"/>
      <c r="C38" s="36"/>
      <c r="D38" s="27"/>
      <c r="E38" s="35"/>
      <c r="F38" s="58">
        <f>(F34-F36-E26)/F36</f>
        <v>-8.9717433901893406E-4</v>
      </c>
      <c r="H38" s="8"/>
    </row>
    <row r="39" spans="1:8">
      <c r="A39" s="59"/>
      <c r="D39" s="27"/>
      <c r="H39" s="8"/>
    </row>
    <row r="40" spans="1:8">
      <c r="A40" s="59" t="s">
        <v>64</v>
      </c>
      <c r="D40" s="27"/>
      <c r="F40" s="72">
        <f>(F36+'Petty cash fund'!F5)/B26</f>
        <v>13.420083142507851</v>
      </c>
      <c r="H40" s="8">
        <f>F36/B26</f>
        <v>13.478772473880984</v>
      </c>
    </row>
    <row r="41" spans="1:8">
      <c r="A41" s="59" t="s">
        <v>65</v>
      </c>
      <c r="D41" s="27"/>
      <c r="F41" s="72">
        <f>F30/H26</f>
        <v>13.407990333722809</v>
      </c>
      <c r="H41" s="8"/>
    </row>
    <row r="42" spans="1:8">
      <c r="D42" s="27"/>
      <c r="H42" s="8"/>
    </row>
    <row r="43" spans="1:8">
      <c r="D43" s="27"/>
    </row>
    <row r="44" spans="1:8">
      <c r="D44" s="27"/>
    </row>
    <row r="45" spans="1:8">
      <c r="D45" s="27"/>
    </row>
    <row r="46" spans="1:8">
      <c r="D46" s="27"/>
    </row>
    <row r="47" spans="1:8">
      <c r="D47" s="27"/>
    </row>
    <row r="48" spans="1:8">
      <c r="D48" s="27"/>
    </row>
    <row r="49" spans="4:4">
      <c r="D49" s="27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C19" sqref="C19"/>
    </sheetView>
  </sheetViews>
  <sheetFormatPr defaultRowHeight="15"/>
  <cols>
    <col min="1" max="1" width="33.85546875" style="1" customWidth="1"/>
    <col min="2" max="2" width="14.28515625" customWidth="1"/>
    <col min="3" max="3" width="8.28515625" customWidth="1"/>
    <col min="4" max="4" width="12.42578125" customWidth="1"/>
    <col min="5" max="5" width="8.28515625" customWidth="1"/>
    <col min="6" max="6" width="13.42578125" customWidth="1"/>
  </cols>
  <sheetData>
    <row r="1" spans="1:8" ht="23.25">
      <c r="A1" s="81" t="s">
        <v>0</v>
      </c>
      <c r="B1" s="81"/>
      <c r="C1" s="81"/>
      <c r="D1" s="81"/>
      <c r="E1" s="81"/>
      <c r="F1" s="81"/>
    </row>
    <row r="2" spans="1:8" ht="23.25">
      <c r="A2" s="81" t="s">
        <v>28</v>
      </c>
      <c r="B2" s="81"/>
      <c r="C2" s="81"/>
      <c r="D2" s="81"/>
      <c r="E2" s="81"/>
      <c r="F2" s="81"/>
    </row>
    <row r="3" spans="1:8" ht="21">
      <c r="A3" s="83">
        <f>'Valuation statement'!A3</f>
        <v>42035</v>
      </c>
      <c r="B3" s="83"/>
      <c r="C3" s="83"/>
      <c r="D3" s="83"/>
      <c r="E3" s="83"/>
      <c r="F3" s="83"/>
    </row>
    <row r="4" spans="1:8" ht="21">
      <c r="A4" s="18"/>
      <c r="B4" s="18"/>
      <c r="C4" s="18"/>
      <c r="D4" s="18"/>
      <c r="E4" s="18"/>
      <c r="F4" s="18"/>
    </row>
    <row r="5" spans="1:8" ht="15.75">
      <c r="A5" s="13" t="s">
        <v>83</v>
      </c>
      <c r="B5" s="13"/>
      <c r="C5" s="13"/>
      <c r="D5" s="4"/>
      <c r="E5" s="4"/>
      <c r="F5" s="37">
        <v>-412.38</v>
      </c>
    </row>
    <row r="6" spans="1:8" ht="15.75">
      <c r="A6" s="13"/>
      <c r="B6" s="13"/>
      <c r="C6" s="13"/>
      <c r="D6" s="4"/>
      <c r="E6" s="4"/>
      <c r="F6" s="38"/>
    </row>
    <row r="7" spans="1:8" ht="15.75">
      <c r="A7" s="13" t="s">
        <v>63</v>
      </c>
      <c r="B7" s="13"/>
      <c r="C7" s="13"/>
      <c r="D7" s="4"/>
      <c r="E7" s="4"/>
      <c r="F7" s="37"/>
    </row>
    <row r="8" spans="1:8" ht="15.75">
      <c r="A8" s="13"/>
      <c r="B8" s="13"/>
      <c r="C8" s="13"/>
      <c r="D8" s="4"/>
      <c r="E8" s="76"/>
      <c r="F8" s="37"/>
    </row>
    <row r="9" spans="1:8" ht="15.75">
      <c r="A9" s="13"/>
      <c r="B9" s="13"/>
      <c r="C9" s="13"/>
      <c r="D9" s="4"/>
      <c r="E9" s="76"/>
      <c r="F9" s="37"/>
    </row>
    <row r="10" spans="1:8" ht="15.75">
      <c r="A10" s="13"/>
      <c r="B10" s="13"/>
      <c r="C10" s="13"/>
      <c r="D10" s="4"/>
      <c r="E10" s="76"/>
      <c r="F10" s="37"/>
    </row>
    <row r="11" spans="1:8" ht="15.75">
      <c r="A11" s="13"/>
      <c r="B11" s="13"/>
      <c r="C11" s="13"/>
      <c r="D11" s="4"/>
      <c r="E11" s="76"/>
      <c r="F11" s="37"/>
    </row>
    <row r="12" spans="1:8" ht="15.75">
      <c r="A12" s="13" t="s">
        <v>29</v>
      </c>
      <c r="B12" s="13"/>
      <c r="C12" s="13"/>
      <c r="D12" s="4"/>
      <c r="E12" s="39"/>
      <c r="F12" s="37">
        <f>SUM(E8:E10)</f>
        <v>0</v>
      </c>
      <c r="H12" s="67"/>
    </row>
    <row r="13" spans="1:8" ht="15.75">
      <c r="A13" s="13"/>
      <c r="B13" s="16"/>
      <c r="C13" s="16"/>
      <c r="D13" s="25"/>
      <c r="E13" s="16"/>
      <c r="F13" s="74"/>
    </row>
    <row r="14" spans="1:8" ht="15.75">
      <c r="A14" s="13" t="s">
        <v>62</v>
      </c>
      <c r="B14" s="16"/>
      <c r="C14" s="16"/>
      <c r="D14" s="9"/>
      <c r="E14" s="16"/>
      <c r="F14" s="75">
        <v>0</v>
      </c>
    </row>
    <row r="15" spans="1:8" ht="15.75">
      <c r="A15" s="13"/>
      <c r="B15" s="4"/>
      <c r="C15" s="16"/>
      <c r="D15" s="13"/>
      <c r="E15" s="4"/>
      <c r="F15" s="40"/>
    </row>
    <row r="16" spans="1:8" ht="15.75">
      <c r="A16" s="13" t="s">
        <v>84</v>
      </c>
      <c r="B16" s="4"/>
      <c r="C16" s="16"/>
      <c r="D16" s="4"/>
      <c r="E16" s="4"/>
      <c r="F16" s="41">
        <f>SUM(F5:F14)</f>
        <v>-412.38</v>
      </c>
    </row>
    <row r="17" spans="3:3">
      <c r="C17" s="17"/>
    </row>
    <row r="18" spans="3:3">
      <c r="C18" s="17"/>
    </row>
    <row r="19" spans="3:3">
      <c r="C19" s="17"/>
    </row>
    <row r="20" spans="3:3">
      <c r="C20" s="17"/>
    </row>
    <row r="21" spans="3:3">
      <c r="C21" s="17"/>
    </row>
    <row r="22" spans="3:3">
      <c r="C22" s="17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7" sqref="B17"/>
    </sheetView>
  </sheetViews>
  <sheetFormatPr defaultRowHeight="15"/>
  <cols>
    <col min="1" max="1" width="4.7109375" style="1" customWidth="1"/>
    <col min="2" max="2" width="92.7109375" bestFit="1" customWidth="1"/>
  </cols>
  <sheetData>
    <row r="1" spans="1:2">
      <c r="B1" s="73" t="s">
        <v>72</v>
      </c>
    </row>
    <row r="3" spans="1:2">
      <c r="A3" s="1">
        <v>1</v>
      </c>
      <c r="B3" t="s">
        <v>73</v>
      </c>
    </row>
    <row r="4" spans="1:2">
      <c r="A4" s="1">
        <v>2</v>
      </c>
      <c r="B4" t="s">
        <v>66</v>
      </c>
    </row>
    <row r="5" spans="1:2">
      <c r="A5" s="1">
        <v>3</v>
      </c>
      <c r="B5" t="s">
        <v>74</v>
      </c>
    </row>
    <row r="6" spans="1:2">
      <c r="A6" s="1">
        <v>4</v>
      </c>
      <c r="B6" t="s">
        <v>68</v>
      </c>
    </row>
    <row r="7" spans="1:2">
      <c r="A7" s="1">
        <v>5</v>
      </c>
      <c r="B7" t="s">
        <v>71</v>
      </c>
    </row>
    <row r="8" spans="1:2">
      <c r="A8" s="1">
        <v>6</v>
      </c>
      <c r="B8" t="s">
        <v>70</v>
      </c>
    </row>
    <row r="9" spans="1:2">
      <c r="A9" s="1">
        <v>7</v>
      </c>
      <c r="B9" t="s">
        <v>69</v>
      </c>
    </row>
    <row r="10" spans="1:2">
      <c r="A10" s="1">
        <v>8</v>
      </c>
      <c r="B1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Valuation statement</vt:lpstr>
      <vt:lpstr>Valuation recap</vt:lpstr>
      <vt:lpstr>Petty cash fund</vt:lpstr>
      <vt:lpstr>Work process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e099835</dc:creator>
  <cp:lastModifiedBy>e099835</cp:lastModifiedBy>
  <dcterms:created xsi:type="dcterms:W3CDTF">2014-11-17T23:24:54Z</dcterms:created>
  <dcterms:modified xsi:type="dcterms:W3CDTF">2015-02-09T21:24:47Z</dcterms:modified>
</cp:coreProperties>
</file>